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702"/>
  <workbookPr/>
  <mc:AlternateContent xmlns:mc="http://schemas.openxmlformats.org/markup-compatibility/2006">
    <mc:Choice Requires="x15">
      <x15ac:absPath xmlns:x15ac="http://schemas.microsoft.com/office/spreadsheetml/2010/11/ac" url="/Users/robinsimon/Desktop/"/>
    </mc:Choice>
  </mc:AlternateContent>
  <bookViews>
    <workbookView xWindow="0" yWindow="0" windowWidth="28800" windowHeight="18000" activeTab="3"/>
  </bookViews>
  <sheets>
    <sheet name="Getting Started" sheetId="4" r:id="rId1"/>
    <sheet name="1. Data Pull" sheetId="1" r:id="rId2"/>
    <sheet name="2. Summarize" sheetId="2" r:id="rId3"/>
    <sheet name="3. Simulate" sheetId="3" r:id="rId4"/>
  </sheets>
  <calcPr calcId="162913"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4" i="3" l="1"/>
  <c r="K4" i="3"/>
  <c r="C49" i="2"/>
  <c r="B49" i="2"/>
  <c r="G4" i="3"/>
  <c r="E4" i="3"/>
  <c r="F69" i="2"/>
  <c r="F52" i="2"/>
  <c r="F23" i="2"/>
  <c r="F6" i="2"/>
  <c r="B4" i="2"/>
  <c r="H7" i="3"/>
  <c r="H17" i="3"/>
  <c r="E35" i="3"/>
  <c r="I22" i="3"/>
  <c r="I26" i="3"/>
  <c r="I25" i="3"/>
  <c r="I24" i="3"/>
  <c r="I23" i="3"/>
  <c r="M73" i="2"/>
  <c r="F35" i="3"/>
  <c r="K23" i="3"/>
  <c r="F10" i="3"/>
  <c r="G13" i="3"/>
  <c r="G12" i="3"/>
  <c r="G14" i="3"/>
  <c r="G35" i="3"/>
  <c r="G11" i="3"/>
  <c r="G9" i="3"/>
  <c r="H15" i="3"/>
  <c r="G26" i="3"/>
  <c r="G25" i="3"/>
  <c r="G24" i="3"/>
  <c r="G23" i="3"/>
  <c r="O60" i="2"/>
  <c r="P60" i="2"/>
  <c r="N60" i="2"/>
  <c r="P59" i="2"/>
  <c r="O59" i="2"/>
  <c r="N59" i="2"/>
  <c r="O58" i="2"/>
  <c r="P58" i="2"/>
  <c r="N58" i="2"/>
  <c r="O57" i="2"/>
  <c r="N57" i="2"/>
  <c r="P57" i="2"/>
  <c r="P56" i="2"/>
  <c r="O55" i="2"/>
  <c r="N55" i="2"/>
  <c r="P55" i="2"/>
  <c r="O54" i="2"/>
  <c r="P54" i="2"/>
  <c r="N54" i="2"/>
  <c r="O11" i="2"/>
  <c r="N11" i="2"/>
  <c r="P11" i="2"/>
  <c r="P14" i="2"/>
  <c r="O14" i="2"/>
  <c r="N14" i="2"/>
  <c r="O13" i="2"/>
  <c r="P13" i="2"/>
  <c r="N13" i="2"/>
  <c r="O12" i="2"/>
  <c r="P12" i="2"/>
  <c r="N12" i="2"/>
  <c r="P10" i="2"/>
  <c r="O9" i="2"/>
  <c r="P9" i="2"/>
  <c r="N9" i="2"/>
  <c r="O8" i="2"/>
  <c r="N8" i="2"/>
  <c r="P8" i="2"/>
  <c r="B2" i="2"/>
  <c r="C93" i="2"/>
  <c r="B93" i="2"/>
  <c r="C92" i="2"/>
  <c r="B92" i="2"/>
  <c r="H73" i="2"/>
  <c r="C91" i="2"/>
  <c r="B91" i="2"/>
  <c r="C90" i="2"/>
  <c r="B90" i="2"/>
  <c r="C89" i="2"/>
  <c r="B89" i="2"/>
  <c r="C88" i="2"/>
  <c r="B88" i="2"/>
  <c r="C87" i="2"/>
  <c r="B87" i="2"/>
  <c r="C86" i="2"/>
  <c r="B86" i="2"/>
  <c r="C85" i="2"/>
  <c r="B85" i="2"/>
  <c r="C84" i="2"/>
  <c r="B84" i="2"/>
  <c r="J76" i="2"/>
  <c r="C83" i="2"/>
  <c r="B83" i="2"/>
  <c r="C82" i="2"/>
  <c r="B82" i="2"/>
  <c r="C81" i="2"/>
  <c r="B81" i="2"/>
  <c r="C80" i="2"/>
  <c r="B80" i="2"/>
  <c r="H75" i="2"/>
  <c r="C79" i="2"/>
  <c r="B79" i="2"/>
  <c r="C78" i="2"/>
  <c r="B78" i="2"/>
  <c r="C77" i="2"/>
  <c r="B77" i="2"/>
  <c r="K76" i="2"/>
  <c r="I76" i="2"/>
  <c r="H76" i="2"/>
  <c r="C76" i="2"/>
  <c r="B76" i="2"/>
  <c r="K75" i="2"/>
  <c r="J75" i="2"/>
  <c r="I75" i="2"/>
  <c r="F75" i="2"/>
  <c r="C75" i="2"/>
  <c r="B75" i="2"/>
  <c r="C74" i="2"/>
  <c r="I74" i="2"/>
  <c r="B74" i="2"/>
  <c r="H74" i="2"/>
  <c r="K73" i="2"/>
  <c r="J73" i="2"/>
  <c r="L73" i="2"/>
  <c r="I73" i="2"/>
  <c r="F73" i="2"/>
  <c r="C73" i="2"/>
  <c r="B73" i="2"/>
  <c r="F72" i="2"/>
  <c r="C72" i="2"/>
  <c r="G74" i="2"/>
  <c r="O74" i="2"/>
  <c r="B72" i="2"/>
  <c r="F74" i="2"/>
  <c r="C71" i="2"/>
  <c r="K74" i="2"/>
  <c r="B71" i="2"/>
  <c r="J74" i="2"/>
  <c r="C70" i="2"/>
  <c r="B70" i="2"/>
  <c r="C69" i="2"/>
  <c r="B69" i="2"/>
  <c r="C68" i="2"/>
  <c r="I72" i="2"/>
  <c r="B68" i="2"/>
  <c r="H72" i="2"/>
  <c r="C67" i="2"/>
  <c r="G72" i="2"/>
  <c r="B67" i="2"/>
  <c r="C66" i="2"/>
  <c r="B66" i="2"/>
  <c r="G65" i="2"/>
  <c r="C65" i="2"/>
  <c r="B65" i="2"/>
  <c r="F65" i="2"/>
  <c r="C64" i="2"/>
  <c r="G63" i="2"/>
  <c r="B64" i="2"/>
  <c r="J72" i="2"/>
  <c r="C63" i="2"/>
  <c r="B63" i="2"/>
  <c r="C62" i="2"/>
  <c r="B62" i="2"/>
  <c r="C61" i="2"/>
  <c r="B61" i="2"/>
  <c r="G60" i="2"/>
  <c r="F60" i="2"/>
  <c r="C60" i="2"/>
  <c r="B60" i="2"/>
  <c r="G59" i="2"/>
  <c r="C59" i="2"/>
  <c r="B59" i="2"/>
  <c r="C58" i="2"/>
  <c r="B58" i="2"/>
  <c r="C57" i="2"/>
  <c r="B57" i="2"/>
  <c r="C56" i="2"/>
  <c r="G61" i="2"/>
  <c r="H61" i="2"/>
  <c r="B56" i="2"/>
  <c r="F61" i="2"/>
  <c r="C55" i="2"/>
  <c r="G76" i="2"/>
  <c r="O76" i="2"/>
  <c r="B55" i="2"/>
  <c r="F58" i="2"/>
  <c r="C54" i="2"/>
  <c r="B54" i="2"/>
  <c r="C53" i="2"/>
  <c r="B53" i="2"/>
  <c r="F59" i="2"/>
  <c r="B48" i="2"/>
  <c r="C52" i="2"/>
  <c r="G55" i="2"/>
  <c r="B52" i="2"/>
  <c r="F55" i="2"/>
  <c r="C51" i="2"/>
  <c r="B51" i="2"/>
  <c r="F57" i="2"/>
  <c r="C50" i="2"/>
  <c r="B50" i="2"/>
  <c r="C47" i="2"/>
  <c r="B47" i="2"/>
  <c r="F14" i="2"/>
  <c r="C46" i="2"/>
  <c r="B46" i="2"/>
  <c r="C45" i="2"/>
  <c r="B45" i="2"/>
  <c r="C44" i="2"/>
  <c r="B44" i="2"/>
  <c r="C43" i="2"/>
  <c r="B43" i="2"/>
  <c r="J27" i="2"/>
  <c r="L27" i="2"/>
  <c r="C42" i="2"/>
  <c r="B42" i="2"/>
  <c r="C41" i="2"/>
  <c r="B41" i="2"/>
  <c r="C40" i="2"/>
  <c r="B40" i="2"/>
  <c r="C39" i="2"/>
  <c r="B39" i="2"/>
  <c r="H30" i="2"/>
  <c r="C38" i="2"/>
  <c r="B38" i="2"/>
  <c r="C37" i="2"/>
  <c r="B37" i="2"/>
  <c r="C36" i="2"/>
  <c r="B36" i="2"/>
  <c r="C35" i="2"/>
  <c r="B35" i="2"/>
  <c r="C34" i="2"/>
  <c r="B34" i="2"/>
  <c r="C33" i="2"/>
  <c r="B33" i="2"/>
  <c r="C32" i="2"/>
  <c r="B32" i="2"/>
  <c r="C31" i="2"/>
  <c r="B31" i="2"/>
  <c r="J29" i="2"/>
  <c r="L29" i="2"/>
  <c r="K30" i="2"/>
  <c r="J30" i="2"/>
  <c r="L30" i="2"/>
  <c r="I30" i="2"/>
  <c r="F30" i="2"/>
  <c r="C30" i="2"/>
  <c r="B30" i="2"/>
  <c r="K29" i="2"/>
  <c r="I29" i="2"/>
  <c r="H29" i="2"/>
  <c r="C29" i="2"/>
  <c r="B29" i="2"/>
  <c r="C28" i="2"/>
  <c r="I28" i="2"/>
  <c r="B28" i="2"/>
  <c r="H28" i="2"/>
  <c r="K27" i="2"/>
  <c r="M27" i="2"/>
  <c r="I27" i="2"/>
  <c r="H27" i="2"/>
  <c r="C27" i="2"/>
  <c r="B27" i="2"/>
  <c r="H26" i="2"/>
  <c r="C26" i="2"/>
  <c r="G28" i="2"/>
  <c r="B26" i="2"/>
  <c r="J28" i="2"/>
  <c r="C25" i="2"/>
  <c r="K28" i="2"/>
  <c r="B25" i="2"/>
  <c r="C24" i="2"/>
  <c r="B24" i="2"/>
  <c r="C23" i="2"/>
  <c r="B23" i="2"/>
  <c r="C22" i="2"/>
  <c r="I26" i="2"/>
  <c r="B22" i="2"/>
  <c r="C21" i="2"/>
  <c r="G26" i="2"/>
  <c r="B21" i="2"/>
  <c r="F26" i="2"/>
  <c r="C20" i="2"/>
  <c r="B20" i="2"/>
  <c r="C19" i="2"/>
  <c r="G19" i="2"/>
  <c r="B19" i="2"/>
  <c r="C18" i="2"/>
  <c r="K26" i="2"/>
  <c r="B18" i="2"/>
  <c r="F17" i="2"/>
  <c r="G17" i="2"/>
  <c r="G18" i="2"/>
  <c r="C17" i="2"/>
  <c r="B17" i="2"/>
  <c r="C16" i="2"/>
  <c r="B16" i="2"/>
  <c r="C15" i="2"/>
  <c r="B15" i="2"/>
  <c r="G14" i="2"/>
  <c r="H14" i="2"/>
  <c r="C14" i="2"/>
  <c r="B14" i="2"/>
  <c r="C13" i="2"/>
  <c r="B13" i="2"/>
  <c r="C12" i="2"/>
  <c r="B12" i="2"/>
  <c r="B11" i="2"/>
  <c r="G10" i="2"/>
  <c r="C10" i="2"/>
  <c r="G15" i="2"/>
  <c r="H15" i="2"/>
  <c r="B10" i="2"/>
  <c r="F15" i="2"/>
  <c r="G9" i="2"/>
  <c r="C9" i="2"/>
  <c r="G29" i="2"/>
  <c r="B9" i="2"/>
  <c r="F29" i="2"/>
  <c r="G8" i="2"/>
  <c r="C8" i="2"/>
  <c r="B8" i="2"/>
  <c r="C7" i="2"/>
  <c r="G13" i="2"/>
  <c r="H13" i="2"/>
  <c r="B7" i="2"/>
  <c r="F13" i="2"/>
  <c r="C6" i="2"/>
  <c r="B6" i="2"/>
  <c r="F9" i="2"/>
  <c r="C5" i="2"/>
  <c r="B5" i="2"/>
  <c r="F8" i="2"/>
  <c r="C4" i="2"/>
  <c r="D3" i="1"/>
  <c r="E3" i="1"/>
  <c r="F3" i="1"/>
  <c r="G3" i="1"/>
  <c r="H3" i="1"/>
  <c r="I3" i="1"/>
  <c r="J3" i="1"/>
  <c r="K3" i="1"/>
  <c r="L3" i="1"/>
  <c r="M3" i="1"/>
  <c r="N3" i="1"/>
  <c r="O3" i="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S3" i="1"/>
  <c r="AT3" i="1"/>
  <c r="AU3" i="1"/>
  <c r="AV3" i="1"/>
  <c r="AW3" i="1"/>
  <c r="AX3" i="1"/>
  <c r="AY3" i="1"/>
  <c r="AZ3" i="1"/>
  <c r="BA3" i="1"/>
  <c r="BB3" i="1"/>
  <c r="BC3" i="1"/>
  <c r="BD3" i="1"/>
  <c r="BE3" i="1"/>
  <c r="BF3" i="1"/>
  <c r="BG3" i="1"/>
  <c r="BH3" i="1"/>
  <c r="BI3" i="1"/>
  <c r="BJ3" i="1"/>
  <c r="BK3" i="1"/>
  <c r="BL3" i="1"/>
  <c r="BM3" i="1"/>
  <c r="BN3" i="1"/>
  <c r="BO3" i="1"/>
  <c r="BP3" i="1"/>
  <c r="BQ3" i="1"/>
  <c r="BR3" i="1"/>
  <c r="BS3" i="1"/>
  <c r="BT3" i="1"/>
  <c r="BU3" i="1"/>
  <c r="BV3" i="1"/>
  <c r="BW3" i="1"/>
  <c r="BX3" i="1"/>
  <c r="BY3" i="1"/>
  <c r="BZ3" i="1"/>
  <c r="CA3" i="1"/>
  <c r="CB3" i="1"/>
  <c r="CC3" i="1"/>
  <c r="CD3" i="1"/>
  <c r="CE3" i="1"/>
  <c r="CF3" i="1"/>
  <c r="CG3" i="1"/>
  <c r="CH3" i="1"/>
  <c r="CI3" i="1"/>
  <c r="CJ3" i="1"/>
  <c r="CK3" i="1"/>
  <c r="CL3" i="1"/>
  <c r="CM3" i="1"/>
  <c r="CN3" i="1"/>
  <c r="CO3" i="1"/>
  <c r="CP3" i="1"/>
  <c r="CQ3" i="1"/>
  <c r="CR3" i="1"/>
  <c r="CS3" i="1"/>
  <c r="CT3" i="1"/>
  <c r="CU3" i="1"/>
  <c r="CV3" i="1"/>
  <c r="CW3" i="1"/>
  <c r="CX3" i="1"/>
  <c r="CY3" i="1"/>
  <c r="CZ3" i="1"/>
  <c r="DA3" i="1"/>
  <c r="DB3" i="1"/>
  <c r="E26" i="3"/>
  <c r="H59" i="2"/>
  <c r="H60" i="2"/>
  <c r="E24" i="3"/>
  <c r="F22" i="3"/>
  <c r="M75" i="2"/>
  <c r="K25" i="3"/>
  <c r="L76" i="2"/>
  <c r="F18" i="2"/>
  <c r="M28" i="2"/>
  <c r="L28" i="2"/>
  <c r="M30" i="2"/>
  <c r="H55" i="2"/>
  <c r="M76" i="2"/>
  <c r="K26" i="3"/>
  <c r="H9" i="2"/>
  <c r="H65" i="2"/>
  <c r="L74" i="2"/>
  <c r="H18" i="2"/>
  <c r="M29" i="2"/>
  <c r="M74" i="2"/>
  <c r="K24" i="3"/>
  <c r="L75" i="2"/>
  <c r="F28" i="2"/>
  <c r="H8" i="2"/>
  <c r="F11" i="2"/>
  <c r="F12" i="2"/>
  <c r="F16" i="2"/>
  <c r="F20" i="2"/>
  <c r="H17" i="2"/>
  <c r="F19" i="2"/>
  <c r="H19" i="2"/>
  <c r="G30" i="2"/>
  <c r="F54" i="2"/>
  <c r="F62" i="2"/>
  <c r="F56" i="2"/>
  <c r="F63" i="2"/>
  <c r="F64" i="2"/>
  <c r="K72" i="2"/>
  <c r="G73" i="2"/>
  <c r="G75" i="2"/>
  <c r="J26" i="2"/>
  <c r="F27" i="2"/>
  <c r="G54" i="2"/>
  <c r="G56" i="2"/>
  <c r="H56" i="2"/>
  <c r="F76" i="2"/>
  <c r="G57" i="2"/>
  <c r="H57" i="2"/>
  <c r="G58" i="2"/>
  <c r="H58" i="2"/>
  <c r="G11" i="2"/>
  <c r="H11" i="2"/>
  <c r="G12" i="2"/>
  <c r="H12" i="2"/>
  <c r="F10" i="2"/>
  <c r="H10" i="2"/>
  <c r="G27" i="2"/>
  <c r="O75" i="2"/>
  <c r="E25" i="3"/>
  <c r="O73" i="2"/>
  <c r="E23" i="3"/>
  <c r="L26" i="3"/>
  <c r="J26" i="3"/>
  <c r="I15" i="3"/>
  <c r="H18" i="3"/>
  <c r="I18" i="3"/>
  <c r="L24" i="3"/>
  <c r="J24" i="3"/>
  <c r="L25" i="3"/>
  <c r="J25" i="3"/>
  <c r="L23" i="3"/>
  <c r="G16" i="2"/>
  <c r="F66" i="2"/>
  <c r="H63" i="2"/>
  <c r="H54" i="2"/>
  <c r="G62" i="2"/>
  <c r="G64" i="2"/>
  <c r="H64" i="2"/>
  <c r="G22" i="3"/>
  <c r="E36" i="3"/>
  <c r="E22" i="3"/>
  <c r="E37" i="3"/>
  <c r="L27" i="3"/>
  <c r="I27" i="3"/>
  <c r="J27" i="3"/>
  <c r="J23" i="3"/>
  <c r="H22" i="3"/>
  <c r="F36" i="3"/>
  <c r="L22" i="3"/>
  <c r="H62" i="2"/>
  <c r="G66" i="2"/>
  <c r="H66" i="2"/>
  <c r="G20" i="2"/>
  <c r="H20" i="2"/>
  <c r="H16" i="2"/>
  <c r="G36" i="3"/>
  <c r="E38" i="3"/>
  <c r="H30" i="3"/>
  <c r="H32" i="3"/>
  <c r="I32" i="3"/>
  <c r="J22" i="3"/>
  <c r="F37" i="3"/>
  <c r="I30" i="3"/>
  <c r="G37" i="3"/>
  <c r="F38" i="3"/>
  <c r="G38" i="3"/>
  <c r="G39" i="3"/>
</calcChain>
</file>

<file path=xl/sharedStrings.xml><?xml version="1.0" encoding="utf-8"?>
<sst xmlns="http://schemas.openxmlformats.org/spreadsheetml/2006/main" count="358" uniqueCount="152">
  <si>
    <t>Year 1</t>
  </si>
  <si>
    <t>Year 2</t>
  </si>
  <si>
    <t>Units</t>
  </si>
  <si>
    <t>EQ Vol</t>
  </si>
  <si>
    <t>Dollar Sales</t>
  </si>
  <si>
    <t>% ACV (Avg) Selling</t>
  </si>
  <si>
    <t>Trend Diagnostics</t>
  </si>
  <si>
    <t>Year Ago</t>
  </si>
  <si>
    <t>Current</t>
  </si>
  <si>
    <t>% Chg</t>
  </si>
  <si>
    <t>U Base Vol</t>
  </si>
  <si>
    <t>EQ Share</t>
  </si>
  <si>
    <t>Eq Base Vol</t>
  </si>
  <si>
    <t xml:space="preserve">  Average Price/EQ</t>
  </si>
  <si>
    <t>$ Share</t>
  </si>
  <si>
    <t>$ Base Vol</t>
  </si>
  <si>
    <t xml:space="preserve">  % Promoted</t>
  </si>
  <si>
    <t>(pt chg)</t>
  </si>
  <si>
    <t>$ %chg</t>
  </si>
  <si>
    <t>No Promo U Vol</t>
  </si>
  <si>
    <t xml:space="preserve">  Average Total % Lift</t>
  </si>
  <si>
    <t>Last 6wk Base Price/EQ</t>
  </si>
  <si>
    <t>No Promo Eq Vol</t>
  </si>
  <si>
    <t>Last 6wk %ACV</t>
  </si>
  <si>
    <t>No Promo $ Vol</t>
  </si>
  <si>
    <t xml:space="preserve">  %ACV Selling</t>
  </si>
  <si>
    <t>Last 6wk # of Items</t>
  </si>
  <si>
    <t>No Promo Base U Vol</t>
  </si>
  <si>
    <t xml:space="preserve">  # of Items</t>
  </si>
  <si>
    <t>No Promo Base Eq Vol</t>
  </si>
  <si>
    <t>No Promo Base $</t>
  </si>
  <si>
    <t>Any Promo U Vol</t>
  </si>
  <si>
    <t>Any Promo Eq Vol</t>
  </si>
  <si>
    <t xml:space="preserve">     % Promo Incremental</t>
  </si>
  <si>
    <t>Any Promo $ Vol</t>
  </si>
  <si>
    <t>U Base Vol - Any Promo</t>
  </si>
  <si>
    <t>Eq Base Vol - Any Promo</t>
  </si>
  <si>
    <t>$ Base Vol - Any Promo</t>
  </si>
  <si>
    <t>Feat only U Vol</t>
  </si>
  <si>
    <t>U Base Vol - Feat Only</t>
  </si>
  <si>
    <t>Support Weeks*</t>
  </si>
  <si>
    <t>% Discount</t>
  </si>
  <si>
    <t>% Lift</t>
  </si>
  <si>
    <t>Feat only Eq Vol</t>
  </si>
  <si>
    <t>Promotion Detail</t>
  </si>
  <si>
    <t>Eq Base Vol - Feat Only</t>
  </si>
  <si>
    <t>Any Promotion</t>
  </si>
  <si>
    <t>Feat only $ Vol</t>
  </si>
  <si>
    <t>TPR</t>
  </si>
  <si>
    <t>$ Base Vol - Feat Only</t>
  </si>
  <si>
    <t>Feature Only</t>
  </si>
  <si>
    <t>Disp only U Vol</t>
  </si>
  <si>
    <t>Display Only</t>
  </si>
  <si>
    <t>U Base Vol - Disp Only</t>
  </si>
  <si>
    <t>Feature &amp; Display</t>
  </si>
  <si>
    <t>Disp only Eq Vol</t>
  </si>
  <si>
    <t>* Base-weighted weeks</t>
  </si>
  <si>
    <t>Eq Base Vol - Disp Only</t>
  </si>
  <si>
    <t>Disp only $ Vol</t>
  </si>
  <si>
    <t>$ Base Vol - Disp Only</t>
  </si>
  <si>
    <t>Feat &amp; Disp U Vol</t>
  </si>
  <si>
    <t>U Base Vol - Feat &amp; Disp</t>
  </si>
  <si>
    <t>Feat &amp; Disp Eq Vol</t>
  </si>
  <si>
    <t>Eq Base Vol - Feat &amp; Disp</t>
  </si>
  <si>
    <t>Feat &amp; Disp $ Vol</t>
  </si>
  <si>
    <t>$ Base Vol - Feat &amp; Disp</t>
  </si>
  <si>
    <t>TPR Only U Vol</t>
  </si>
  <si>
    <t>U Base Vol - TPR</t>
  </si>
  <si>
    <t>TPR Only Eq Vol</t>
  </si>
  <si>
    <t>Eq Base Vol - TPR</t>
  </si>
  <si>
    <t>TPR Only $ Vol</t>
  </si>
  <si>
    <t>$ Base Vol - TPR</t>
  </si>
  <si>
    <t>Avg No of Items</t>
  </si>
  <si>
    <t>Category</t>
  </si>
  <si>
    <t>Brand X</t>
  </si>
  <si>
    <t>Geography</t>
  </si>
  <si>
    <t>EQ Volume (000's)</t>
  </si>
  <si>
    <t>Base EQ Volume (000's)</t>
  </si>
  <si>
    <t xml:space="preserve">  Base Price/EQ</t>
  </si>
  <si>
    <t>Incremental EQ (000's)</t>
  </si>
  <si>
    <t xml:space="preserve">     Average Promo Price/EQ</t>
  </si>
  <si>
    <t xml:space="preserve">  Non-Promo Incremental EQ</t>
  </si>
  <si>
    <t>104 weeks ====&gt;&gt;&gt;&gt;&gt;</t>
  </si>
  <si>
    <t>Number of Weeks in Periods ====&gt;</t>
  </si>
  <si>
    <t>Rough Coefficients</t>
  </si>
  <si>
    <t>Base Price/EQ % Change</t>
  </si>
  <si>
    <t>Annual Consumer Discount</t>
  </si>
  <si>
    <t>Change</t>
  </si>
  <si>
    <t>Starting Base EQ Volume</t>
  </si>
  <si>
    <t>Base Volume Drivers</t>
  </si>
  <si>
    <t>% AVC Selling % Change</t>
  </si>
  <si>
    <t># of items % Change</t>
  </si>
  <si>
    <t>Factor</t>
  </si>
  <si>
    <t>Impact Index</t>
  </si>
  <si>
    <t>Planned</t>
  </si>
  <si>
    <t>Base Price Elasticity (BPE)</t>
  </si>
  <si>
    <t>Forecasted Base EQ Volume</t>
  </si>
  <si>
    <t>EQ Volume</t>
  </si>
  <si>
    <t>Drivers</t>
  </si>
  <si>
    <t>Incr. EQ</t>
  </si>
  <si>
    <t>Change In Competitive Impact</t>
  </si>
  <si>
    <t>Old Incremental EQ Volume</t>
  </si>
  <si>
    <t>High-Low Promotion Incremental Volume Drivers</t>
  </si>
  <si>
    <t>Explanation</t>
  </si>
  <si>
    <t>Base Price/EQ</t>
  </si>
  <si>
    <t>% Change</t>
  </si>
  <si>
    <t>Average Price/EQ</t>
  </si>
  <si>
    <t>Promoted Price/EQ (calc'd)</t>
  </si>
  <si>
    <t>% Promoted</t>
  </si>
  <si>
    <t xml:space="preserve">  Promoted Incremental EQ</t>
  </si>
  <si>
    <t>Planned Incremental EQ Volume</t>
  </si>
  <si>
    <t>Planned Total EQ Volume</t>
  </si>
  <si>
    <t>In this case, an ad drives 24% more volume than a TPR at the same discount</t>
  </si>
  <si>
    <t>In this case, a display drives 41% more volume than a TPR at the same discount</t>
  </si>
  <si>
    <t>In this case, an F+D drives 85% more volume than a TPR at the same discount</t>
  </si>
  <si>
    <t>Are we taking a price increase/decrease?</t>
  </si>
  <si>
    <t>Convert all inputs into Impact Indices (column F)</t>
  </si>
  <si>
    <t>Baseline Inputs</t>
  </si>
  <si>
    <t>Multiply Starting Baseline EQ Volume by all Impact Indices</t>
  </si>
  <si>
    <t>Then predict Incremental…</t>
  </si>
  <si>
    <t xml:space="preserve">PPE (Promoted Price Elasticity) can be estimated using TPRs IF there are enough weeks of TPRs </t>
  </si>
  <si>
    <t>POS Dollar Sales</t>
  </si>
  <si>
    <t>Instructions: Do your best to fill in the yellow-shaded areas</t>
  </si>
  <si>
    <t>Incremental volume will change with baseline volume if no changes to promotion</t>
  </si>
  <si>
    <t>Incr. EQ change due to baseline change</t>
  </si>
  <si>
    <t>Are competitors growing faster than the category?  What is my "fair share" loss due to their expected gains?</t>
  </si>
  <si>
    <t>Non-Promoted Incr. EQ Volume (assume change other than category trend)</t>
  </si>
  <si>
    <t>Hint: assuming the category trend will be at least  ~1/2 of the latest 52 week trend is usually a pretty good guess</t>
  </si>
  <si>
    <r>
      <t xml:space="preserve">We forecast % changes to volume THEN convert to dollars.  </t>
    </r>
    <r>
      <rPr>
        <b/>
        <sz val="14"/>
        <color rgb="FF0070C0"/>
        <rFont val="Calibri"/>
        <family val="2"/>
        <scheme val="minor"/>
      </rPr>
      <t>Baseline first…</t>
    </r>
  </si>
  <si>
    <r>
      <rPr>
        <u/>
        <sz val="14"/>
        <color theme="1"/>
        <rFont val="Calibri"/>
        <family val="2"/>
        <scheme val="minor"/>
      </rPr>
      <t>General rule of thumb:</t>
    </r>
    <r>
      <rPr>
        <sz val="14"/>
        <color theme="1"/>
        <rFont val="Calibri"/>
        <family val="2"/>
        <scheme val="minor"/>
      </rPr>
      <t xml:space="preserve"> doubling your %ACV Selling won't double your volume - use something less</t>
    </r>
  </si>
  <si>
    <r>
      <rPr>
        <u/>
        <sz val="14"/>
        <color theme="1"/>
        <rFont val="Calibri"/>
        <family val="2"/>
        <scheme val="minor"/>
      </rPr>
      <t>General rule of thumb:</t>
    </r>
    <r>
      <rPr>
        <sz val="14"/>
        <color theme="1"/>
        <rFont val="Calibri"/>
        <family val="2"/>
        <scheme val="minor"/>
      </rPr>
      <t xml:space="preserve"> Adding items is not usually very incremental - use your best guess!</t>
    </r>
  </si>
  <si>
    <r>
      <t xml:space="preserve">Using </t>
    </r>
    <r>
      <rPr>
        <b/>
        <u/>
        <sz val="14"/>
        <color rgb="FF0070C0"/>
        <rFont val="Calibri"/>
        <family val="2"/>
        <scheme val="minor"/>
      </rPr>
      <t>Base-Weighted Weeks (BWW) and Promotion Coefficients</t>
    </r>
    <r>
      <rPr>
        <u/>
        <sz val="14"/>
        <color theme="1"/>
        <rFont val="Calibri"/>
        <family val="2"/>
        <scheme val="minor"/>
      </rPr>
      <t xml:space="preserve"> to predict Incremental Volume</t>
    </r>
  </si>
  <si>
    <t>Geography A</t>
  </si>
  <si>
    <t>Category Z</t>
  </si>
  <si>
    <t>Brand</t>
  </si>
  <si>
    <t>Hint: Always Pull POS Data This Way (Brand is below).   PASTE DATA IN GREY CELLS</t>
  </si>
  <si>
    <t>CHANGE Sums (Columns B &amp; C) if you need different time periods for Year 1 and Year 2 - The Grids Will Automatically Populate (Brand is Below)</t>
  </si>
  <si>
    <t>pnp</t>
  </si>
  <si>
    <t>% Chg EQ Vol</t>
  </si>
  <si>
    <t>For instance - what if you can't find No Promo Base Units?  Answer: take Total Base Units and subtract Any Promo Base Units from it.</t>
  </si>
  <si>
    <t>For instance - what if you can't find TPR Base Units?  Answer: if you know the TPR % Lift (EQ) and TPR EQ you can back into what the TPR Base Units must be.</t>
  </si>
  <si>
    <t>For instance - what if you can't find Any Promo Base Units?  Answer: you can simply add Base Units from each of the four promotion conditions.</t>
  </si>
  <si>
    <r>
      <t>Step 2: The Summarize tab default is to summarize each of the last two years</t>
    </r>
    <r>
      <rPr>
        <sz val="11"/>
        <rFont val="Calibri"/>
        <family val="2"/>
        <scheme val="minor"/>
      </rPr>
      <t xml:space="preserve"> - you can change this if you like</t>
    </r>
  </si>
  <si>
    <r>
      <t>Step 3: The Simulate tab is set up to automatically give you the data you need</t>
    </r>
    <r>
      <rPr>
        <sz val="11"/>
        <rFont val="Calibri"/>
        <family val="2"/>
        <scheme val="minor"/>
      </rPr>
      <t xml:space="preserve"> - just input your assumptions in the yellow cells</t>
    </r>
  </si>
  <si>
    <t>Cumed weeks ===&gt;</t>
  </si>
  <si>
    <r>
      <rPr>
        <u/>
        <sz val="14"/>
        <color theme="1"/>
        <rFont val="Calibri"/>
        <family val="2"/>
        <scheme val="minor"/>
      </rPr>
      <t>General rule of thumb:</t>
    </r>
    <r>
      <rPr>
        <sz val="14"/>
        <color theme="1"/>
        <rFont val="Calibri"/>
        <family val="2"/>
        <scheme val="minor"/>
      </rPr>
      <t xml:space="preserve"> Base Price Elasticity (BPE) is </t>
    </r>
    <r>
      <rPr>
        <b/>
        <sz val="14"/>
        <color rgb="FFFF0000"/>
        <rFont val="Calibri"/>
        <family val="2"/>
        <scheme val="minor"/>
      </rPr>
      <t>usually around ~75%</t>
    </r>
    <r>
      <rPr>
        <sz val="14"/>
        <color theme="1"/>
        <rFont val="Calibri"/>
        <family val="2"/>
        <scheme val="minor"/>
      </rPr>
      <t xml:space="preserve"> of Promoted Price Elasticity (PPE)</t>
    </r>
  </si>
  <si>
    <t>Sometimes there is "non-promoted incremental volume" - this is where we include it (and then forget it)</t>
  </si>
  <si>
    <t>* Base-weighted weeks (BWW)</t>
  </si>
  <si>
    <t>FYI - the math to calculate the promoted price elasticity (PPE) and promotion multipiers generally requires a few weeks of promotion as a minimal sample size, especially for TPRs.</t>
  </si>
  <si>
    <t>Note: we always pull category AND the brand or pack we are planning on simulating - category data is on top, the brand or pack is on bottom</t>
  </si>
  <si>
    <r>
      <rPr>
        <b/>
        <u/>
        <sz val="11"/>
        <color rgb="FF0070C0"/>
        <rFont val="Calibri"/>
        <family val="2"/>
        <scheme val="minor"/>
      </rPr>
      <t>Step 1: Populate the Data Pull tab.</t>
    </r>
    <r>
      <rPr>
        <sz val="11"/>
        <color theme="1"/>
        <rFont val="Calibri"/>
        <family val="2"/>
        <scheme val="minor"/>
      </rPr>
      <t xml:space="preserve">  Your Nielsen or IRI database should have these factoids available but you may not be able to find them all.  In that case you can calculate the ones you can't find.</t>
    </r>
  </si>
  <si>
    <t>Category EQ Trend %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</si>
</sst>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_(* #,##0_);_(* \(#,##0\);_(* &quot;-&quot;??_);_(@_)"/>
    <numFmt numFmtId="167" formatCode="0.0%"/>
    <numFmt numFmtId="168" formatCode="&quot;$&quot;#,##0.00"/>
    <numFmt numFmtId="169" formatCode="0.0"/>
    <numFmt numFmtId="170" formatCode="0.000"/>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9"/>
      <color rgb="FF0070C0"/>
      <name val="Calibri"/>
      <family val="2"/>
      <scheme val="minor"/>
    </font>
    <font>
      <sz val="9"/>
      <name val="Calibri"/>
      <family val="2"/>
      <scheme val="minor"/>
    </font>
    <font>
      <sz val="9"/>
      <color theme="0" tint="-0.34998626667073579"/>
      <name val="Calibri"/>
      <family val="2"/>
    </font>
    <font>
      <sz val="9"/>
      <color theme="1"/>
      <name val="Calibri"/>
      <family val="2"/>
    </font>
    <font>
      <sz val="11"/>
      <name val="Calibri"/>
      <family val="2"/>
      <scheme val="minor"/>
    </font>
    <font>
      <b/>
      <sz val="11"/>
      <name val="Calibri"/>
      <family val="2"/>
      <scheme val="minor"/>
    </font>
    <font>
      <sz val="11"/>
      <name val="Calibri"/>
      <family val="2"/>
    </font>
    <font>
      <sz val="11"/>
      <color rgb="FF0070C0"/>
      <name val="Calibri"/>
      <family val="2"/>
      <scheme val="minor"/>
    </font>
    <font>
      <sz val="11"/>
      <color theme="0" tint="-0.499984740745262"/>
      <name val="Calibri"/>
      <family val="2"/>
      <scheme val="minor"/>
    </font>
    <font>
      <b/>
      <sz val="11"/>
      <color theme="3" tint="0.39997558519241921"/>
      <name val="Calibri"/>
      <family val="2"/>
      <scheme val="minor"/>
    </font>
    <font>
      <b/>
      <sz val="11"/>
      <color rgb="FF0070C0"/>
      <name val="Calibri"/>
      <family val="2"/>
      <scheme val="minor"/>
    </font>
    <font>
      <b/>
      <sz val="11"/>
      <color rgb="FF00B050"/>
      <name val="Calibri"/>
      <family val="2"/>
      <scheme val="minor"/>
    </font>
    <font>
      <sz val="11"/>
      <color rgb="FF00B050"/>
      <name val="Calibri"/>
      <family val="2"/>
      <scheme val="minor"/>
    </font>
    <font>
      <sz val="11"/>
      <color theme="3" tint="0.39997558519241921"/>
      <name val="Calibri"/>
      <family val="2"/>
      <scheme val="minor"/>
    </font>
    <font>
      <b/>
      <sz val="11"/>
      <color theme="4"/>
      <name val="Calibri"/>
      <family val="2"/>
      <scheme val="minor"/>
    </font>
    <font>
      <b/>
      <sz val="14"/>
      <color rgb="FF0070C0"/>
      <name val="Calibri"/>
      <family val="2"/>
      <scheme val="minor"/>
    </font>
    <font>
      <i/>
      <sz val="11"/>
      <color theme="0" tint="-0.499984740745262"/>
      <name val="Calibri"/>
      <family val="2"/>
      <scheme val="minor"/>
    </font>
    <font>
      <b/>
      <sz val="14"/>
      <color theme="1"/>
      <name val="Calibri"/>
      <family val="2"/>
      <scheme val="minor"/>
    </font>
    <font>
      <b/>
      <u/>
      <sz val="18"/>
      <color rgb="FF0070C0"/>
      <name val="Calibri"/>
      <family val="2"/>
      <scheme val="minor"/>
    </font>
    <font>
      <b/>
      <i/>
      <sz val="14"/>
      <color theme="0" tint="-0.499984740745262"/>
      <name val="Calibri"/>
      <family val="2"/>
      <scheme val="minor"/>
    </font>
    <font>
      <sz val="14"/>
      <color theme="1"/>
      <name val="Calibri"/>
      <family val="2"/>
      <scheme val="minor"/>
    </font>
    <font>
      <u/>
      <sz val="14"/>
      <color theme="1"/>
      <name val="Calibri"/>
      <family val="2"/>
      <scheme val="minor"/>
    </font>
    <font>
      <b/>
      <u/>
      <sz val="14"/>
      <color rgb="FF0070C0"/>
      <name val="Calibri"/>
      <family val="2"/>
      <scheme val="minor"/>
    </font>
    <font>
      <sz val="14"/>
      <color theme="0" tint="-0.499984740745262"/>
      <name val="Calibri"/>
      <family val="2"/>
      <scheme val="minor"/>
    </font>
    <font>
      <b/>
      <u/>
      <sz val="18"/>
      <color theme="0"/>
      <name val="Calibri"/>
      <family val="2"/>
      <scheme val="minor"/>
    </font>
    <font>
      <b/>
      <u/>
      <sz val="11"/>
      <color rgb="FF0070C0"/>
      <name val="Calibri"/>
      <family val="2"/>
      <scheme val="minor"/>
    </font>
    <font>
      <b/>
      <sz val="14"/>
      <color rgb="FFFF0000"/>
      <name val="Calibri"/>
      <family val="2"/>
      <scheme val="minor"/>
    </font>
    <font>
      <b/>
      <i/>
      <sz val="11"/>
      <color theme="1" tint="0.14999847407452621"/>
      <name val="Calibri"/>
      <family val="2"/>
      <scheme val="minor"/>
    </font>
    <font>
      <sz val="14"/>
      <color rgb="FF0070C0"/>
      <name val="Calibri"/>
      <family val="2"/>
      <scheme val="minor"/>
    </font>
    <font>
      <sz val="14"/>
      <color rgb="FFFF0000"/>
      <name val="Calibri"/>
      <family val="2"/>
      <scheme val="minor"/>
    </font>
    <font>
      <i/>
      <sz val="14"/>
      <color theme="0" tint="-0.499984740745262"/>
      <name val="Calibri"/>
      <family val="2"/>
      <scheme val="minor"/>
    </font>
    <font>
      <b/>
      <i/>
      <sz val="14"/>
      <color theme="1" tint="0.14999847407452621"/>
      <name val="Calibri"/>
      <family val="2"/>
      <scheme val="minor"/>
    </font>
    <font>
      <b/>
      <sz val="14"/>
      <name val="Calibri"/>
      <family val="2"/>
      <scheme val="minor"/>
    </font>
    <font>
      <sz val="14"/>
      <name val="Calibri"/>
      <family val="2"/>
      <scheme val="minor"/>
    </font>
    <font>
      <i/>
      <sz val="11"/>
      <color theme="1"/>
      <name val="Calibri"/>
      <family val="2"/>
      <scheme val="minor"/>
    </font>
    <font>
      <b/>
      <sz val="18"/>
      <color rgb="FF0070C0"/>
      <name val="Calibri"/>
      <family val="2"/>
      <scheme val="minor"/>
    </font>
    <font>
      <sz val="18"/>
      <color theme="1"/>
      <name val="Calibri"/>
      <family val="2"/>
      <scheme val="minor"/>
    </font>
    <font>
      <b/>
      <sz val="18"/>
      <color rgb="FF00206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ashed">
        <color auto="1"/>
      </bottom>
      <diagonal/>
    </border>
    <border>
      <left style="medium">
        <color auto="1"/>
      </left>
      <right/>
      <top style="medium">
        <color auto="1"/>
      </top>
      <bottom style="dashed">
        <color auto="1"/>
      </bottom>
      <diagonal/>
    </border>
    <border>
      <left/>
      <right style="medium">
        <color auto="1"/>
      </right>
      <top style="medium">
        <color auto="1"/>
      </top>
      <bottom style="dashed">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63">
    <xf numFmtId="0" fontId="0" fillId="0" borderId="0" xfId="0"/>
    <xf numFmtId="3" fontId="8" fillId="0" borderId="10" xfId="3" applyNumberFormat="1" applyFont="1" applyBorder="1" applyAlignment="1">
      <alignment horizontal="center"/>
    </xf>
    <xf numFmtId="0" fontId="19" fillId="0" borderId="0" xfId="0" applyFont="1"/>
    <xf numFmtId="0" fontId="21" fillId="0" borderId="14" xfId="0" applyFont="1" applyBorder="1"/>
    <xf numFmtId="0" fontId="19" fillId="0" borderId="0" xfId="0" applyFont="1" applyBorder="1"/>
    <xf numFmtId="0" fontId="0" fillId="0" borderId="0" xfId="0" applyBorder="1"/>
    <xf numFmtId="0" fontId="0" fillId="0" borderId="9" xfId="0" applyBorder="1"/>
    <xf numFmtId="0" fontId="0" fillId="0" borderId="10" xfId="0" applyBorder="1"/>
    <xf numFmtId="0" fontId="23" fillId="0" borderId="0" xfId="0" applyFont="1" applyBorder="1"/>
    <xf numFmtId="3" fontId="23" fillId="0" borderId="0" xfId="1" applyNumberFormat="1" applyFont="1" applyBorder="1" applyAlignment="1">
      <alignment horizontal="center"/>
    </xf>
    <xf numFmtId="0" fontId="20" fillId="0" borderId="0" xfId="0" applyFont="1" applyBorder="1"/>
    <xf numFmtId="0" fontId="8" fillId="0" borderId="10" xfId="0" applyFont="1" applyBorder="1" applyAlignment="1">
      <alignment horizontal="center"/>
    </xf>
    <xf numFmtId="0" fontId="9" fillId="0" borderId="10" xfId="0" applyFont="1" applyBorder="1" applyAlignment="1">
      <alignment horizontal="center"/>
    </xf>
    <xf numFmtId="3" fontId="20" fillId="0" borderId="10" xfId="0" applyNumberFormat="1" applyFont="1" applyBorder="1" applyAlignment="1">
      <alignment horizontal="center"/>
    </xf>
    <xf numFmtId="0" fontId="0" fillId="0" borderId="13" xfId="0" applyBorder="1"/>
    <xf numFmtId="0" fontId="0" fillId="0" borderId="14" xfId="0" applyBorder="1"/>
    <xf numFmtId="0" fontId="0" fillId="0" borderId="15" xfId="0" applyBorder="1"/>
    <xf numFmtId="0" fontId="12" fillId="0" borderId="6" xfId="0" applyFont="1" applyFill="1" applyBorder="1"/>
    <xf numFmtId="0" fontId="12" fillId="0" borderId="0" xfId="0" applyFont="1" applyBorder="1"/>
    <xf numFmtId="167" fontId="12" fillId="0" borderId="0" xfId="3" applyNumberFormat="1" applyFont="1" applyBorder="1" applyAlignment="1">
      <alignment horizontal="center"/>
    </xf>
    <xf numFmtId="3" fontId="12" fillId="0" borderId="0" xfId="0" applyNumberFormat="1" applyFont="1" applyBorder="1" applyAlignment="1">
      <alignment horizontal="center"/>
    </xf>
    <xf numFmtId="0" fontId="24" fillId="0" borderId="0" xfId="0" applyFont="1"/>
    <xf numFmtId="0" fontId="25" fillId="0" borderId="0" xfId="0" applyFont="1"/>
    <xf numFmtId="0" fontId="27" fillId="0" borderId="0" xfId="0" applyFont="1"/>
    <xf numFmtId="0" fontId="22" fillId="5" borderId="0" xfId="0" applyFont="1" applyFill="1"/>
    <xf numFmtId="0" fontId="0" fillId="5" borderId="0" xfId="0" applyFill="1" applyAlignment="1">
      <alignment horizontal="center" wrapText="1"/>
    </xf>
    <xf numFmtId="0" fontId="0" fillId="5" borderId="0" xfId="0" applyFill="1"/>
    <xf numFmtId="0" fontId="3" fillId="5" borderId="0" xfId="0" applyFont="1" applyFill="1"/>
    <xf numFmtId="0" fontId="3" fillId="5" borderId="0" xfId="0" applyFont="1" applyFill="1" applyAlignment="1">
      <alignment horizontal="center"/>
    </xf>
    <xf numFmtId="0" fontId="4" fillId="5" borderId="0" xfId="0" applyFont="1" applyFill="1"/>
    <xf numFmtId="0" fontId="14" fillId="5" borderId="0" xfId="0" quotePrefix="1" applyFont="1" applyFill="1"/>
    <xf numFmtId="0" fontId="14" fillId="5" borderId="0" xfId="0" applyFont="1" applyFill="1"/>
    <xf numFmtId="0" fontId="0" fillId="5" borderId="0" xfId="0" applyFont="1" applyFill="1"/>
    <xf numFmtId="0" fontId="11" fillId="5" borderId="0" xfId="0" applyFont="1" applyFill="1"/>
    <xf numFmtId="0" fontId="10" fillId="5" borderId="0" xfId="0" applyFont="1" applyFill="1"/>
    <xf numFmtId="0" fontId="8" fillId="5" borderId="0" xfId="0" applyFont="1" applyFill="1"/>
    <xf numFmtId="0" fontId="10" fillId="5" borderId="0" xfId="0" quotePrefix="1" applyFont="1" applyFill="1"/>
    <xf numFmtId="0" fontId="8" fillId="5" borderId="0" xfId="0" quotePrefix="1" applyFont="1" applyFill="1"/>
    <xf numFmtId="0" fontId="8" fillId="5" borderId="0" xfId="0" applyFont="1" applyFill="1" applyAlignment="1">
      <alignment horizontal="center"/>
    </xf>
    <xf numFmtId="0" fontId="11" fillId="5" borderId="0" xfId="0" applyFont="1" applyFill="1" applyAlignment="1">
      <alignment horizontal="center"/>
    </xf>
    <xf numFmtId="0" fontId="5" fillId="5" borderId="0" xfId="0" applyFont="1" applyFill="1" applyAlignment="1">
      <alignment horizontal="center"/>
    </xf>
    <xf numFmtId="0" fontId="6" fillId="5" borderId="0" xfId="0" applyFont="1" applyFill="1"/>
    <xf numFmtId="164" fontId="7" fillId="5" borderId="0" xfId="2" applyFont="1" applyFill="1"/>
    <xf numFmtId="0" fontId="0" fillId="6" borderId="0" xfId="0" applyFill="1" applyProtection="1">
      <protection locked="0"/>
    </xf>
    <xf numFmtId="0" fontId="8" fillId="7" borderId="5" xfId="0" applyFont="1" applyFill="1" applyBorder="1" applyProtection="1">
      <protection locked="0"/>
    </xf>
    <xf numFmtId="0" fontId="8" fillId="7" borderId="6" xfId="0" applyFont="1" applyFill="1" applyBorder="1" applyProtection="1">
      <protection locked="0"/>
    </xf>
    <xf numFmtId="0" fontId="8" fillId="7" borderId="7" xfId="0" applyFont="1" applyFill="1" applyBorder="1" applyProtection="1">
      <protection locked="0"/>
    </xf>
    <xf numFmtId="0" fontId="8" fillId="7" borderId="9" xfId="0" applyFont="1" applyFill="1" applyBorder="1" applyProtection="1">
      <protection locked="0"/>
    </xf>
    <xf numFmtId="0" fontId="8" fillId="7" borderId="0" xfId="0" applyFont="1" applyFill="1" applyBorder="1" applyProtection="1">
      <protection locked="0"/>
    </xf>
    <xf numFmtId="0" fontId="8" fillId="7" borderId="10" xfId="0" applyFont="1" applyFill="1" applyBorder="1" applyProtection="1">
      <protection locked="0"/>
    </xf>
    <xf numFmtId="1" fontId="8" fillId="7" borderId="9" xfId="0" applyNumberFormat="1" applyFont="1" applyFill="1" applyBorder="1" applyProtection="1">
      <protection locked="0"/>
    </xf>
    <xf numFmtId="1" fontId="8" fillId="7" borderId="0" xfId="0" applyNumberFormat="1" applyFont="1" applyFill="1" applyBorder="1" applyProtection="1">
      <protection locked="0"/>
    </xf>
    <xf numFmtId="1" fontId="8" fillId="7" borderId="10" xfId="0" applyNumberFormat="1" applyFont="1" applyFill="1" applyBorder="1" applyProtection="1">
      <protection locked="0"/>
    </xf>
    <xf numFmtId="0" fontId="8" fillId="7" borderId="13" xfId="0" applyFont="1" applyFill="1" applyBorder="1" applyProtection="1">
      <protection locked="0"/>
    </xf>
    <xf numFmtId="0" fontId="8" fillId="7" borderId="14" xfId="0" applyFont="1" applyFill="1" applyBorder="1" applyProtection="1">
      <protection locked="0"/>
    </xf>
    <xf numFmtId="0" fontId="8" fillId="7" borderId="15" xfId="0" applyFont="1" applyFill="1" applyBorder="1" applyProtection="1">
      <protection locked="0"/>
    </xf>
    <xf numFmtId="0" fontId="22" fillId="0" borderId="0" xfId="0" applyFont="1" applyProtection="1"/>
    <xf numFmtId="0" fontId="0" fillId="0" borderId="0" xfId="0" applyProtection="1"/>
    <xf numFmtId="2" fontId="14" fillId="0" borderId="0" xfId="0" applyNumberFormat="1" applyFont="1" applyProtection="1"/>
    <xf numFmtId="0" fontId="3" fillId="0" borderId="0" xfId="0" applyFont="1" applyProtection="1"/>
    <xf numFmtId="0" fontId="0" fillId="0" borderId="0" xfId="0" applyFont="1" applyProtection="1"/>
    <xf numFmtId="0" fontId="8" fillId="0" borderId="0" xfId="0" applyFont="1" applyAlignment="1" applyProtection="1">
      <alignment horizontal="center"/>
    </xf>
    <xf numFmtId="0" fontId="0" fillId="0" borderId="0" xfId="0" applyFont="1" applyAlignment="1" applyProtection="1">
      <alignment horizontal="center"/>
    </xf>
    <xf numFmtId="0" fontId="10" fillId="0" borderId="0" xfId="0" applyFont="1" applyProtection="1"/>
    <xf numFmtId="2" fontId="12" fillId="0" borderId="0" xfId="0" applyNumberFormat="1" applyFont="1" applyProtection="1"/>
    <xf numFmtId="0" fontId="10" fillId="0" borderId="0" xfId="0" quotePrefix="1" applyFont="1" applyProtection="1"/>
    <xf numFmtId="0" fontId="8" fillId="0" borderId="0" xfId="0" applyFont="1" applyProtection="1"/>
    <xf numFmtId="0" fontId="9" fillId="0" borderId="0" xfId="0" applyFont="1" applyProtection="1"/>
    <xf numFmtId="0" fontId="8" fillId="0" borderId="5" xfId="0" applyFont="1" applyBorder="1" applyAlignment="1" applyProtection="1">
      <alignment horizontal="center"/>
    </xf>
    <xf numFmtId="0" fontId="8" fillId="0" borderId="6" xfId="0" applyFont="1" applyBorder="1" applyAlignment="1" applyProtection="1">
      <alignment horizontal="center"/>
    </xf>
    <xf numFmtId="0" fontId="8" fillId="0" borderId="7" xfId="0" applyFont="1" applyBorder="1" applyAlignment="1" applyProtection="1">
      <alignment horizontal="center"/>
    </xf>
    <xf numFmtId="0" fontId="8" fillId="0" borderId="8" xfId="0" applyFont="1" applyBorder="1" applyAlignment="1" applyProtection="1">
      <alignment horizontal="center"/>
    </xf>
    <xf numFmtId="0" fontId="8" fillId="0" borderId="8" xfId="0" applyFont="1" applyFill="1" applyBorder="1" applyAlignment="1" applyProtection="1">
      <alignment horizontal="center"/>
    </xf>
    <xf numFmtId="0" fontId="14" fillId="0" borderId="5" xfId="0" applyFont="1" applyBorder="1" applyProtection="1"/>
    <xf numFmtId="166" fontId="14" fillId="0" borderId="5" xfId="1" applyNumberFormat="1" applyFont="1" applyBorder="1" applyAlignment="1" applyProtection="1"/>
    <xf numFmtId="166" fontId="14" fillId="0" borderId="6" xfId="1" applyNumberFormat="1" applyFont="1" applyBorder="1" applyAlignment="1" applyProtection="1"/>
    <xf numFmtId="167" fontId="14" fillId="0" borderId="7" xfId="3" applyNumberFormat="1" applyFont="1" applyBorder="1" applyAlignment="1" applyProtection="1">
      <alignment horizontal="center"/>
    </xf>
    <xf numFmtId="0" fontId="8" fillId="0" borderId="0" xfId="0" applyFont="1" applyAlignment="1" applyProtection="1">
      <alignment horizontal="right"/>
    </xf>
    <xf numFmtId="167" fontId="8" fillId="0" borderId="0" xfId="3" applyNumberFormat="1" applyFont="1" applyAlignment="1" applyProtection="1">
      <alignment horizontal="center"/>
    </xf>
    <xf numFmtId="0" fontId="11" fillId="0" borderId="9" xfId="0" applyFont="1" applyBorder="1" applyProtection="1"/>
    <xf numFmtId="168" fontId="11" fillId="0" borderId="9" xfId="2" applyNumberFormat="1" applyFont="1" applyBorder="1" applyAlignment="1" applyProtection="1">
      <alignment horizontal="center"/>
    </xf>
    <xf numFmtId="168" fontId="11" fillId="0" borderId="0" xfId="2" applyNumberFormat="1" applyFont="1" applyBorder="1" applyAlignment="1" applyProtection="1">
      <alignment horizontal="center"/>
    </xf>
    <xf numFmtId="167" fontId="8" fillId="0" borderId="10" xfId="3" applyNumberFormat="1" applyFont="1" applyBorder="1" applyAlignment="1" applyProtection="1">
      <alignment horizontal="center"/>
    </xf>
    <xf numFmtId="167" fontId="11" fillId="0" borderId="9" xfId="3" applyNumberFormat="1" applyFont="1" applyBorder="1" applyAlignment="1" applyProtection="1">
      <alignment horizontal="center"/>
    </xf>
    <xf numFmtId="167" fontId="11" fillId="0" borderId="0" xfId="3" applyNumberFormat="1" applyFont="1" applyBorder="1" applyAlignment="1" applyProtection="1">
      <alignment horizontal="center"/>
    </xf>
    <xf numFmtId="0" fontId="0" fillId="0" borderId="0" xfId="0" applyFont="1" applyFill="1" applyAlignment="1" applyProtection="1">
      <alignment horizontal="center"/>
    </xf>
    <xf numFmtId="0" fontId="11" fillId="0" borderId="11" xfId="0" applyFont="1" applyBorder="1" applyProtection="1"/>
    <xf numFmtId="167" fontId="11" fillId="0" borderId="11" xfId="3" applyNumberFormat="1" applyFont="1" applyBorder="1" applyAlignment="1" applyProtection="1">
      <alignment horizontal="center"/>
    </xf>
    <xf numFmtId="167" fontId="11" fillId="0" borderId="8" xfId="3" applyNumberFormat="1" applyFont="1" applyBorder="1" applyAlignment="1" applyProtection="1">
      <alignment horizontal="center"/>
    </xf>
    <xf numFmtId="167" fontId="8" fillId="0" borderId="12" xfId="3" applyNumberFormat="1" applyFont="1" applyBorder="1" applyAlignment="1" applyProtection="1">
      <alignment horizontal="center"/>
    </xf>
    <xf numFmtId="0" fontId="0" fillId="0" borderId="0" xfId="0" applyFont="1" applyFill="1" applyProtection="1"/>
    <xf numFmtId="0" fontId="8" fillId="0" borderId="0" xfId="0" applyFont="1" applyFill="1" applyAlignment="1" applyProtection="1">
      <alignment horizontal="right"/>
    </xf>
    <xf numFmtId="0" fontId="15" fillId="0" borderId="9" xfId="0" applyFont="1" applyBorder="1" applyProtection="1"/>
    <xf numFmtId="166" fontId="15" fillId="0" borderId="9" xfId="1" applyNumberFormat="1" applyFont="1" applyBorder="1" applyAlignment="1" applyProtection="1">
      <alignment horizontal="center"/>
    </xf>
    <xf numFmtId="166" fontId="15" fillId="0" borderId="0" xfId="1" applyNumberFormat="1" applyFont="1" applyBorder="1" applyAlignment="1" applyProtection="1">
      <alignment horizontal="center"/>
    </xf>
    <xf numFmtId="164" fontId="8" fillId="0" borderId="0" xfId="2" applyFont="1" applyAlignment="1" applyProtection="1">
      <alignment horizontal="center"/>
    </xf>
    <xf numFmtId="0" fontId="16" fillId="0" borderId="9" xfId="0" applyFont="1" applyBorder="1" applyProtection="1"/>
    <xf numFmtId="169" fontId="16" fillId="0" borderId="9" xfId="0" applyNumberFormat="1" applyFont="1" applyBorder="1" applyAlignment="1" applyProtection="1">
      <alignment horizontal="center"/>
    </xf>
    <xf numFmtId="169" fontId="16" fillId="0" borderId="0" xfId="0" applyNumberFormat="1" applyFont="1" applyBorder="1" applyAlignment="1" applyProtection="1">
      <alignment horizontal="center"/>
    </xf>
    <xf numFmtId="169" fontId="0" fillId="0" borderId="0" xfId="0" applyNumberFormat="1" applyFont="1" applyAlignment="1" applyProtection="1">
      <alignment horizontal="center"/>
    </xf>
    <xf numFmtId="169" fontId="8" fillId="0" borderId="0" xfId="0" applyNumberFormat="1" applyFont="1" applyAlignment="1" applyProtection="1">
      <alignment horizontal="center"/>
    </xf>
    <xf numFmtId="0" fontId="16" fillId="0" borderId="11" xfId="0" applyFont="1" applyBorder="1" applyProtection="1"/>
    <xf numFmtId="168" fontId="16" fillId="0" borderId="11" xfId="2" applyNumberFormat="1" applyFont="1" applyBorder="1" applyAlignment="1" applyProtection="1">
      <alignment horizontal="center"/>
    </xf>
    <xf numFmtId="168" fontId="16" fillId="0" borderId="8" xfId="2" applyNumberFormat="1" applyFont="1" applyBorder="1" applyAlignment="1" applyProtection="1">
      <alignment horizontal="center"/>
    </xf>
    <xf numFmtId="0" fontId="13" fillId="0" borderId="9" xfId="0" applyFont="1" applyBorder="1" applyProtection="1"/>
    <xf numFmtId="166" fontId="13" fillId="0" borderId="9" xfId="1" applyNumberFormat="1" applyFont="1" applyBorder="1" applyAlignment="1" applyProtection="1">
      <alignment horizontal="center"/>
    </xf>
    <xf numFmtId="166" fontId="13" fillId="0" borderId="0" xfId="1" applyNumberFormat="1" applyFont="1" applyBorder="1" applyAlignment="1" applyProtection="1">
      <alignment horizontal="center"/>
    </xf>
    <xf numFmtId="167" fontId="13" fillId="0" borderId="10" xfId="3" applyNumberFormat="1" applyFont="1" applyBorder="1" applyAlignment="1" applyProtection="1">
      <alignment horizontal="center"/>
    </xf>
    <xf numFmtId="0" fontId="17" fillId="0" borderId="9" xfId="0" applyFont="1" applyBorder="1" applyProtection="1"/>
    <xf numFmtId="166" fontId="17" fillId="0" borderId="9" xfId="1" applyNumberFormat="1" applyFont="1" applyBorder="1" applyAlignment="1" applyProtection="1">
      <alignment horizontal="center"/>
    </xf>
    <xf numFmtId="166" fontId="17" fillId="0" borderId="0" xfId="1" applyNumberFormat="1" applyFont="1" applyBorder="1" applyAlignment="1" applyProtection="1">
      <alignment horizontal="center"/>
    </xf>
    <xf numFmtId="167" fontId="17" fillId="0" borderId="9" xfId="3" applyNumberFormat="1" applyFont="1" applyBorder="1" applyAlignment="1" applyProtection="1">
      <alignment horizontal="center"/>
    </xf>
    <xf numFmtId="167" fontId="17" fillId="0" borderId="0" xfId="3" applyNumberFormat="1" applyFont="1" applyBorder="1" applyAlignment="1" applyProtection="1">
      <alignment horizontal="center"/>
    </xf>
    <xf numFmtId="0" fontId="17" fillId="0" borderId="13" xfId="0" applyFont="1" applyBorder="1" applyProtection="1"/>
    <xf numFmtId="168" fontId="17" fillId="0" borderId="13" xfId="2" applyNumberFormat="1" applyFont="1" applyBorder="1" applyAlignment="1" applyProtection="1">
      <alignment horizontal="center"/>
    </xf>
    <xf numFmtId="168" fontId="17" fillId="0" borderId="14" xfId="2" applyNumberFormat="1" applyFont="1" applyBorder="1" applyAlignment="1" applyProtection="1">
      <alignment horizontal="center"/>
    </xf>
    <xf numFmtId="167" fontId="8" fillId="0" borderId="15" xfId="3" applyNumberFormat="1" applyFont="1" applyBorder="1" applyAlignment="1" applyProtection="1">
      <alignment horizontal="center"/>
    </xf>
    <xf numFmtId="0" fontId="8" fillId="0" borderId="0" xfId="0" quotePrefix="1" applyFont="1" applyProtection="1"/>
    <xf numFmtId="1" fontId="17" fillId="0" borderId="13" xfId="1" applyNumberFormat="1" applyFont="1" applyBorder="1" applyAlignment="1" applyProtection="1">
      <alignment horizontal="center"/>
    </xf>
    <xf numFmtId="1" fontId="17" fillId="0" borderId="14" xfId="1" applyNumberFormat="1" applyFont="1" applyBorder="1" applyAlignment="1" applyProtection="1">
      <alignment horizontal="center"/>
    </xf>
    <xf numFmtId="0" fontId="9" fillId="0" borderId="15" xfId="0" applyFont="1" applyBorder="1" applyProtection="1"/>
    <xf numFmtId="0" fontId="9" fillId="0" borderId="5" xfId="0" applyFont="1" applyBorder="1" applyAlignment="1" applyProtection="1">
      <alignment horizontal="center"/>
    </xf>
    <xf numFmtId="0" fontId="9" fillId="0" borderId="6" xfId="0" applyFont="1" applyBorder="1" applyAlignment="1" applyProtection="1">
      <alignment horizontal="center"/>
    </xf>
    <xf numFmtId="0" fontId="9" fillId="0" borderId="2" xfId="0" applyFont="1" applyBorder="1" applyAlignment="1" applyProtection="1">
      <alignment horizontal="center"/>
    </xf>
    <xf numFmtId="0" fontId="9" fillId="0" borderId="4" xfId="0" applyFont="1" applyBorder="1" applyAlignment="1" applyProtection="1">
      <alignment horizontal="center"/>
    </xf>
    <xf numFmtId="0" fontId="17" fillId="0" borderId="16" xfId="0" applyFont="1" applyBorder="1" applyProtection="1"/>
    <xf numFmtId="169" fontId="8" fillId="0" borderId="17" xfId="3" applyNumberFormat="1" applyFont="1" applyBorder="1" applyAlignment="1" applyProtection="1">
      <alignment horizontal="center"/>
    </xf>
    <xf numFmtId="169" fontId="8" fillId="0" borderId="18" xfId="3" applyNumberFormat="1" applyFont="1" applyBorder="1" applyAlignment="1" applyProtection="1">
      <alignment horizontal="center"/>
    </xf>
    <xf numFmtId="167" fontId="8" fillId="0" borderId="17" xfId="3" applyNumberFormat="1" applyFont="1" applyBorder="1" applyAlignment="1" applyProtection="1">
      <alignment horizontal="center"/>
    </xf>
    <xf numFmtId="167" fontId="8" fillId="0" borderId="18" xfId="3" applyNumberFormat="1" applyFont="1" applyBorder="1" applyAlignment="1" applyProtection="1">
      <alignment horizontal="center"/>
    </xf>
    <xf numFmtId="9" fontId="8" fillId="0" borderId="17" xfId="3" applyFont="1" applyBorder="1" applyAlignment="1" applyProtection="1">
      <alignment horizontal="center"/>
    </xf>
    <xf numFmtId="9" fontId="8" fillId="0" borderId="18" xfId="3" applyNumberFormat="1" applyFont="1" applyBorder="1" applyAlignment="1" applyProtection="1">
      <alignment horizontal="center"/>
    </xf>
    <xf numFmtId="0" fontId="17" fillId="0" borderId="19" xfId="0" applyFont="1" applyBorder="1" applyProtection="1"/>
    <xf numFmtId="169" fontId="8" fillId="0" borderId="9" xfId="3" applyNumberFormat="1" applyFont="1" applyBorder="1" applyAlignment="1" applyProtection="1">
      <alignment horizontal="center"/>
    </xf>
    <xf numFmtId="169" fontId="8" fillId="0" borderId="10" xfId="3" applyNumberFormat="1" applyFont="1" applyBorder="1" applyAlignment="1" applyProtection="1">
      <alignment horizontal="center"/>
    </xf>
    <xf numFmtId="167" fontId="8" fillId="0" borderId="9" xfId="3" applyNumberFormat="1" applyFont="1" applyBorder="1" applyAlignment="1" applyProtection="1">
      <alignment horizontal="center"/>
    </xf>
    <xf numFmtId="9" fontId="8" fillId="0" borderId="9" xfId="3" applyFont="1" applyBorder="1" applyAlignment="1" applyProtection="1">
      <alignment horizontal="center"/>
    </xf>
    <xf numFmtId="9" fontId="8" fillId="0" borderId="10" xfId="3" applyNumberFormat="1" applyFont="1" applyBorder="1" applyAlignment="1" applyProtection="1">
      <alignment horizontal="center"/>
    </xf>
    <xf numFmtId="2" fontId="0" fillId="0" borderId="5" xfId="0" applyNumberFormat="1" applyFont="1" applyBorder="1" applyAlignment="1" applyProtection="1">
      <alignment horizontal="center"/>
    </xf>
    <xf numFmtId="2" fontId="8" fillId="0" borderId="7" xfId="0" applyNumberFormat="1" applyFont="1" applyBorder="1" applyAlignment="1" applyProtection="1">
      <alignment horizontal="center"/>
    </xf>
    <xf numFmtId="2" fontId="0" fillId="0" borderId="9" xfId="0" applyNumberFormat="1" applyFont="1" applyBorder="1" applyAlignment="1" applyProtection="1">
      <alignment horizontal="center"/>
    </xf>
    <xf numFmtId="2" fontId="8" fillId="0" borderId="10" xfId="0" applyNumberFormat="1" applyFont="1" applyBorder="1" applyAlignment="1" applyProtection="1">
      <alignment horizontal="center"/>
    </xf>
    <xf numFmtId="0" fontId="17" fillId="0" borderId="20" xfId="0" applyFont="1" applyBorder="1" applyProtection="1"/>
    <xf numFmtId="169" fontId="8" fillId="0" borderId="13" xfId="3" applyNumberFormat="1" applyFont="1" applyBorder="1" applyAlignment="1" applyProtection="1">
      <alignment horizontal="center"/>
    </xf>
    <xf numFmtId="169" fontId="8" fillId="0" borderId="15" xfId="3" applyNumberFormat="1" applyFont="1" applyBorder="1" applyAlignment="1" applyProtection="1">
      <alignment horizontal="center"/>
    </xf>
    <xf numFmtId="167" fontId="8" fillId="0" borderId="13" xfId="3" applyNumberFormat="1" applyFont="1" applyBorder="1" applyAlignment="1" applyProtection="1">
      <alignment horizontal="center"/>
    </xf>
    <xf numFmtId="9" fontId="8" fillId="0" borderId="13" xfId="3" applyFont="1" applyBorder="1" applyAlignment="1" applyProtection="1">
      <alignment horizontal="center"/>
    </xf>
    <xf numFmtId="9" fontId="8" fillId="0" borderId="15" xfId="3" applyNumberFormat="1" applyFont="1" applyBorder="1" applyAlignment="1" applyProtection="1">
      <alignment horizontal="center"/>
    </xf>
    <xf numFmtId="2" fontId="0" fillId="0" borderId="13" xfId="0" applyNumberFormat="1" applyFont="1" applyBorder="1" applyAlignment="1" applyProtection="1">
      <alignment horizontal="center"/>
    </xf>
    <xf numFmtId="2" fontId="8" fillId="0" borderId="15" xfId="0" applyNumberFormat="1" applyFont="1" applyBorder="1" applyAlignment="1" applyProtection="1">
      <alignment horizontal="center"/>
    </xf>
    <xf numFmtId="169" fontId="0" fillId="0" borderId="0" xfId="0" applyNumberFormat="1" applyFont="1" applyProtection="1"/>
    <xf numFmtId="0" fontId="0" fillId="0" borderId="0" xfId="0" applyFont="1" applyAlignment="1" applyProtection="1"/>
    <xf numFmtId="2" fontId="0" fillId="0" borderId="0" xfId="0" applyNumberFormat="1" applyFont="1" applyProtection="1"/>
    <xf numFmtId="165" fontId="0" fillId="0" borderId="0" xfId="0" applyNumberFormat="1" applyFont="1" applyAlignment="1" applyProtection="1">
      <alignment horizontal="center"/>
    </xf>
    <xf numFmtId="166" fontId="0" fillId="0" borderId="0" xfId="0" applyNumberFormat="1" applyFont="1" applyAlignment="1" applyProtection="1">
      <alignment horizontal="center"/>
    </xf>
    <xf numFmtId="0" fontId="3" fillId="0" borderId="0" xfId="0" applyFont="1" applyAlignment="1" applyProtection="1">
      <alignment horizontal="center"/>
    </xf>
    <xf numFmtId="0" fontId="0" fillId="0" borderId="5" xfId="0" applyBorder="1" applyProtection="1">
      <protection locked="0"/>
    </xf>
    <xf numFmtId="0" fontId="0" fillId="0" borderId="7"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5" xfId="0" applyBorder="1" applyProtection="1">
      <protection locked="0"/>
    </xf>
    <xf numFmtId="14" fontId="0" fillId="6" borderId="5" xfId="0" quotePrefix="1" applyNumberFormat="1" applyFill="1" applyBorder="1" applyAlignment="1" applyProtection="1">
      <alignment horizontal="center" wrapText="1"/>
      <protection locked="0"/>
    </xf>
    <xf numFmtId="14" fontId="0" fillId="6" borderId="6" xfId="0" quotePrefix="1" applyNumberFormat="1" applyFill="1" applyBorder="1" applyAlignment="1" applyProtection="1">
      <alignment horizontal="center" wrapText="1"/>
      <protection locked="0"/>
    </xf>
    <xf numFmtId="14" fontId="0" fillId="6" borderId="7" xfId="0" quotePrefix="1" applyNumberFormat="1" applyFill="1" applyBorder="1" applyAlignment="1" applyProtection="1">
      <alignment horizontal="center" wrapText="1"/>
      <protection locked="0"/>
    </xf>
    <xf numFmtId="0" fontId="0" fillId="2" borderId="1" xfId="0" applyFont="1" applyFill="1" applyBorder="1" applyAlignment="1" applyProtection="1">
      <alignment horizontal="center"/>
    </xf>
    <xf numFmtId="0" fontId="29" fillId="0" borderId="0" xfId="0" applyFont="1"/>
    <xf numFmtId="0" fontId="31" fillId="0" borderId="0" xfId="0" applyFont="1" applyBorder="1"/>
    <xf numFmtId="0" fontId="24" fillId="0" borderId="0" xfId="0" applyFont="1" applyBorder="1"/>
    <xf numFmtId="1" fontId="19" fillId="0" borderId="0" xfId="3" applyNumberFormat="1" applyFont="1" applyFill="1" applyBorder="1" applyAlignment="1" applyProtection="1">
      <alignment horizontal="center"/>
      <protection locked="0"/>
    </xf>
    <xf numFmtId="3" fontId="24" fillId="0" borderId="0" xfId="0" applyNumberFormat="1" applyFont="1" applyBorder="1"/>
    <xf numFmtId="167" fontId="24" fillId="2" borderId="0" xfId="3" applyNumberFormat="1" applyFont="1" applyFill="1" applyBorder="1" applyAlignment="1" applyProtection="1">
      <alignment horizontal="center"/>
      <protection locked="0"/>
    </xf>
    <xf numFmtId="170" fontId="24" fillId="0" borderId="0" xfId="0" applyNumberFormat="1" applyFont="1" applyBorder="1" applyAlignment="1">
      <alignment horizontal="center"/>
    </xf>
    <xf numFmtId="2" fontId="33" fillId="2" borderId="0" xfId="3" applyNumberFormat="1" applyFont="1" applyFill="1" applyBorder="1" applyAlignment="1" applyProtection="1">
      <alignment horizontal="center"/>
      <protection locked="0"/>
    </xf>
    <xf numFmtId="9" fontId="32" fillId="2" borderId="0" xfId="0" applyNumberFormat="1" applyFont="1" applyFill="1" applyBorder="1" applyAlignment="1" applyProtection="1">
      <alignment horizontal="center"/>
      <protection locked="0"/>
    </xf>
    <xf numFmtId="0" fontId="24" fillId="0" borderId="0" xfId="0" applyFont="1" applyBorder="1" applyAlignment="1">
      <alignment horizontal="center"/>
    </xf>
    <xf numFmtId="0" fontId="34" fillId="0" borderId="0" xfId="0" applyFont="1" applyBorder="1"/>
    <xf numFmtId="0" fontId="35" fillId="0" borderId="0" xfId="0" applyFont="1" applyBorder="1"/>
    <xf numFmtId="3" fontId="35" fillId="0" borderId="0" xfId="1" applyNumberFormat="1" applyFont="1" applyBorder="1" applyAlignment="1">
      <alignment horizontal="center"/>
    </xf>
    <xf numFmtId="167" fontId="35" fillId="0" borderId="0" xfId="3" applyNumberFormat="1" applyFont="1" applyBorder="1" applyAlignment="1">
      <alignment horizontal="center"/>
    </xf>
    <xf numFmtId="3" fontId="34" fillId="0" borderId="0" xfId="1" applyNumberFormat="1" applyFont="1" applyBorder="1" applyAlignment="1">
      <alignment horizontal="center"/>
    </xf>
    <xf numFmtId="167" fontId="34" fillId="0" borderId="0" xfId="3" applyNumberFormat="1" applyFont="1" applyBorder="1" applyAlignment="1">
      <alignment horizontal="center"/>
    </xf>
    <xf numFmtId="0" fontId="37" fillId="0" borderId="0" xfId="0" applyFont="1" applyBorder="1" applyAlignment="1">
      <alignment horizontal="center"/>
    </xf>
    <xf numFmtId="0" fontId="36" fillId="0" borderId="5" xfId="0" applyFont="1" applyBorder="1" applyAlignment="1">
      <alignment horizontal="center"/>
    </xf>
    <xf numFmtId="0" fontId="36" fillId="0" borderId="6" xfId="0" applyFont="1" applyBorder="1" applyAlignment="1">
      <alignment horizontal="center"/>
    </xf>
    <xf numFmtId="0" fontId="36" fillId="0" borderId="2" xfId="0" applyFont="1" applyBorder="1" applyAlignment="1">
      <alignment horizontal="center"/>
    </xf>
    <xf numFmtId="0" fontId="36" fillId="0" borderId="4" xfId="0" applyFont="1" applyBorder="1" applyAlignment="1">
      <alignment horizontal="center"/>
    </xf>
    <xf numFmtId="169" fontId="37" fillId="0" borderId="17" xfId="3" applyNumberFormat="1" applyFont="1" applyBorder="1" applyAlignment="1">
      <alignment horizontal="center"/>
    </xf>
    <xf numFmtId="169" fontId="37" fillId="0" borderId="18" xfId="3" applyNumberFormat="1" applyFont="1" applyBorder="1" applyAlignment="1">
      <alignment horizontal="center"/>
    </xf>
    <xf numFmtId="167" fontId="37" fillId="0" borderId="17" xfId="3" applyNumberFormat="1" applyFont="1" applyBorder="1" applyAlignment="1">
      <alignment horizontal="center"/>
    </xf>
    <xf numFmtId="167" fontId="37" fillId="0" borderId="18" xfId="3" applyNumberFormat="1" applyFont="1" applyBorder="1" applyAlignment="1">
      <alignment horizontal="center"/>
    </xf>
    <xf numFmtId="9" fontId="37" fillId="0" borderId="17" xfId="3" applyNumberFormat="1" applyFont="1" applyBorder="1" applyAlignment="1">
      <alignment horizontal="center"/>
    </xf>
    <xf numFmtId="9" fontId="37" fillId="0" borderId="18" xfId="3" applyNumberFormat="1" applyFont="1" applyBorder="1" applyAlignment="1">
      <alignment horizontal="center"/>
    </xf>
    <xf numFmtId="3" fontId="37" fillId="0" borderId="17" xfId="3" applyNumberFormat="1" applyFont="1" applyBorder="1" applyAlignment="1">
      <alignment horizontal="center"/>
    </xf>
    <xf numFmtId="3" fontId="37" fillId="0" borderId="18" xfId="3" applyNumberFormat="1" applyFont="1" applyBorder="1" applyAlignment="1">
      <alignment horizontal="center"/>
    </xf>
    <xf numFmtId="169" fontId="37" fillId="0" borderId="9" xfId="3" applyNumberFormat="1" applyFont="1" applyBorder="1" applyAlignment="1">
      <alignment horizontal="center"/>
    </xf>
    <xf numFmtId="169" fontId="37" fillId="2" borderId="10" xfId="3" applyNumberFormat="1" applyFont="1" applyFill="1" applyBorder="1" applyAlignment="1" applyProtection="1">
      <alignment horizontal="center"/>
      <protection locked="0"/>
    </xf>
    <xf numFmtId="167" fontId="37" fillId="0" borderId="9" xfId="3" applyNumberFormat="1" applyFont="1" applyBorder="1" applyAlignment="1">
      <alignment horizontal="center"/>
    </xf>
    <xf numFmtId="167" fontId="37" fillId="2" borderId="10" xfId="3" applyNumberFormat="1" applyFont="1" applyFill="1" applyBorder="1" applyAlignment="1" applyProtection="1">
      <alignment horizontal="center"/>
      <protection locked="0"/>
    </xf>
    <xf numFmtId="9" fontId="37" fillId="0" borderId="9" xfId="3" applyNumberFormat="1" applyFont="1" applyBorder="1" applyAlignment="1">
      <alignment horizontal="center"/>
    </xf>
    <xf numFmtId="9" fontId="37" fillId="0" borderId="10" xfId="3" applyNumberFormat="1" applyFont="1" applyFill="1" applyBorder="1" applyAlignment="1">
      <alignment horizontal="center"/>
    </xf>
    <xf numFmtId="2" fontId="24" fillId="0" borderId="0" xfId="0" applyNumberFormat="1" applyFont="1" applyBorder="1" applyAlignment="1">
      <alignment horizontal="center"/>
    </xf>
    <xf numFmtId="3" fontId="37" fillId="0" borderId="10" xfId="3" applyNumberFormat="1" applyFont="1" applyBorder="1" applyAlignment="1">
      <alignment horizontal="center"/>
    </xf>
    <xf numFmtId="2" fontId="37" fillId="0" borderId="9" xfId="3" applyNumberFormat="1" applyFont="1" applyBorder="1" applyAlignment="1">
      <alignment horizontal="center"/>
    </xf>
    <xf numFmtId="169" fontId="37" fillId="0" borderId="13" xfId="3" applyNumberFormat="1" applyFont="1" applyBorder="1" applyAlignment="1">
      <alignment horizontal="center"/>
    </xf>
    <xf numFmtId="169" fontId="37" fillId="2" borderId="15" xfId="3" applyNumberFormat="1" applyFont="1" applyFill="1" applyBorder="1" applyAlignment="1" applyProtection="1">
      <alignment horizontal="center"/>
      <protection locked="0"/>
    </xf>
    <xf numFmtId="167" fontId="37" fillId="0" borderId="13" xfId="3" applyNumberFormat="1" applyFont="1" applyBorder="1" applyAlignment="1">
      <alignment horizontal="center"/>
    </xf>
    <xf numFmtId="167" fontId="37" fillId="2" borderId="15" xfId="3" applyNumberFormat="1" applyFont="1" applyFill="1" applyBorder="1" applyAlignment="1" applyProtection="1">
      <alignment horizontal="center"/>
      <protection locked="0"/>
    </xf>
    <xf numFmtId="9" fontId="37" fillId="0" borderId="13" xfId="3" applyNumberFormat="1" applyFont="1" applyBorder="1" applyAlignment="1">
      <alignment horizontal="center"/>
    </xf>
    <xf numFmtId="9" fontId="37" fillId="0" borderId="15" xfId="3" applyNumberFormat="1" applyFont="1" applyFill="1" applyBorder="1" applyAlignment="1">
      <alignment horizontal="center"/>
    </xf>
    <xf numFmtId="2" fontId="37" fillId="0" borderId="13" xfId="3" applyNumberFormat="1" applyFont="1" applyBorder="1" applyAlignment="1">
      <alignment horizontal="center"/>
    </xf>
    <xf numFmtId="3" fontId="37" fillId="0" borderId="15" xfId="3" applyNumberFormat="1" applyFont="1" applyBorder="1" applyAlignment="1">
      <alignment horizontal="center"/>
    </xf>
    <xf numFmtId="0" fontId="27" fillId="0" borderId="0" xfId="0" applyFont="1" applyBorder="1"/>
    <xf numFmtId="0" fontId="21" fillId="0" borderId="14" xfId="0" applyFont="1" applyBorder="1" applyAlignment="1">
      <alignment horizontal="center" wrapText="1"/>
    </xf>
    <xf numFmtId="0" fontId="21" fillId="0" borderId="14" xfId="0" applyFont="1" applyBorder="1" applyAlignment="1">
      <alignment horizontal="center"/>
    </xf>
    <xf numFmtId="168" fontId="24" fillId="0" borderId="0" xfId="0" applyNumberFormat="1" applyFont="1" applyBorder="1" applyAlignment="1">
      <alignment horizontal="center"/>
    </xf>
    <xf numFmtId="167" fontId="24" fillId="0" borderId="0" xfId="3" applyNumberFormat="1" applyFont="1" applyBorder="1" applyAlignment="1">
      <alignment horizontal="center"/>
    </xf>
    <xf numFmtId="9" fontId="24" fillId="0" borderId="0" xfId="3" applyFont="1" applyBorder="1" applyAlignment="1">
      <alignment horizontal="center"/>
    </xf>
    <xf numFmtId="0" fontId="25" fillId="0" borderId="0" xfId="0" applyFont="1" applyBorder="1"/>
    <xf numFmtId="0" fontId="37" fillId="0" borderId="16" xfId="0" applyFont="1" applyBorder="1"/>
    <xf numFmtId="0" fontId="37" fillId="0" borderId="19" xfId="0" applyFont="1" applyBorder="1"/>
    <xf numFmtId="0" fontId="37" fillId="0" borderId="20" xfId="0" applyFont="1" applyBorder="1"/>
    <xf numFmtId="0" fontId="38" fillId="0" borderId="0" xfId="0" applyFont="1" applyBorder="1"/>
    <xf numFmtId="0" fontId="39" fillId="0" borderId="2" xfId="0" applyFont="1" applyBorder="1"/>
    <xf numFmtId="0" fontId="40" fillId="0" borderId="3" xfId="0" applyFont="1" applyBorder="1"/>
    <xf numFmtId="3" fontId="39" fillId="0" borderId="3" xfId="1" applyNumberFormat="1" applyFont="1" applyBorder="1" applyAlignment="1">
      <alignment horizontal="center"/>
    </xf>
    <xf numFmtId="167" fontId="39" fillId="0" borderId="4" xfId="3" applyNumberFormat="1" applyFont="1" applyBorder="1" applyAlignment="1">
      <alignment horizontal="center"/>
    </xf>
    <xf numFmtId="0" fontId="39" fillId="0" borderId="5" xfId="0" applyFont="1" applyBorder="1"/>
    <xf numFmtId="168" fontId="41" fillId="0" borderId="6" xfId="0" applyNumberFormat="1" applyFont="1" applyBorder="1" applyAlignment="1">
      <alignment horizontal="center"/>
    </xf>
    <xf numFmtId="167" fontId="41" fillId="0" borderId="7" xfId="3" applyNumberFormat="1" applyFont="1" applyBorder="1" applyAlignment="1">
      <alignment horizontal="center"/>
    </xf>
    <xf numFmtId="0" fontId="39" fillId="0" borderId="13" xfId="0" applyFont="1" applyBorder="1"/>
    <xf numFmtId="167" fontId="39" fillId="0" borderId="14" xfId="3" applyNumberFormat="1" applyFont="1" applyBorder="1" applyAlignment="1">
      <alignment horizontal="center"/>
    </xf>
    <xf numFmtId="168" fontId="39" fillId="0" borderId="14" xfId="0" applyNumberFormat="1" applyFont="1" applyBorder="1" applyAlignment="1">
      <alignment horizontal="center"/>
    </xf>
    <xf numFmtId="167" fontId="41" fillId="0" borderId="15" xfId="3" applyNumberFormat="1" applyFont="1" applyBorder="1" applyAlignment="1">
      <alignment horizontal="center"/>
    </xf>
    <xf numFmtId="0" fontId="0" fillId="0" borderId="22" xfId="0" applyBorder="1"/>
    <xf numFmtId="0" fontId="19" fillId="0" borderId="23" xfId="0" applyFont="1" applyBorder="1"/>
    <xf numFmtId="9" fontId="19" fillId="0" borderId="23" xfId="0" applyNumberFormat="1" applyFont="1" applyBorder="1" applyAlignment="1">
      <alignment horizontal="center"/>
    </xf>
    <xf numFmtId="170" fontId="19" fillId="0" borderId="23" xfId="0" applyNumberFormat="1" applyFont="1" applyBorder="1" applyAlignment="1">
      <alignment horizontal="center"/>
    </xf>
    <xf numFmtId="3" fontId="19" fillId="0" borderId="23" xfId="1" applyNumberFormat="1" applyFont="1" applyBorder="1" applyAlignment="1">
      <alignment horizontal="center"/>
    </xf>
    <xf numFmtId="167" fontId="19" fillId="0" borderId="23" xfId="3" applyNumberFormat="1" applyFont="1" applyBorder="1" applyAlignment="1">
      <alignment horizontal="center"/>
    </xf>
    <xf numFmtId="0" fontId="24" fillId="0" borderId="23" xfId="0" applyFont="1" applyBorder="1"/>
    <xf numFmtId="0" fontId="0" fillId="0" borderId="24" xfId="0" applyBorder="1"/>
    <xf numFmtId="0" fontId="0" fillId="0" borderId="23" xfId="0" applyBorder="1"/>
    <xf numFmtId="0" fontId="2" fillId="0" borderId="2" xfId="0" applyFont="1" applyBorder="1" applyAlignment="1" applyProtection="1">
      <alignment horizontal="center"/>
    </xf>
    <xf numFmtId="0" fontId="2" fillId="0" borderId="4" xfId="0" applyFont="1" applyBorder="1" applyAlignment="1" applyProtection="1">
      <alignment horizontal="center"/>
    </xf>
    <xf numFmtId="2" fontId="18" fillId="3" borderId="2" xfId="0" applyNumberFormat="1" applyFont="1" applyFill="1" applyBorder="1" applyAlignment="1" applyProtection="1">
      <alignment horizontal="center"/>
    </xf>
    <xf numFmtId="0" fontId="18" fillId="3" borderId="3" xfId="0" applyFont="1" applyFill="1" applyBorder="1" applyAlignment="1" applyProtection="1">
      <alignment horizontal="center"/>
    </xf>
    <xf numFmtId="0" fontId="18" fillId="3" borderId="4" xfId="0" applyFont="1" applyFill="1" applyBorder="1" applyAlignment="1" applyProtection="1">
      <alignment horizontal="center"/>
    </xf>
    <xf numFmtId="0" fontId="14" fillId="0" borderId="2" xfId="0" applyFont="1" applyBorder="1" applyAlignment="1" applyProtection="1">
      <alignment horizontal="center"/>
    </xf>
    <xf numFmtId="0" fontId="14" fillId="0" borderId="3" xfId="0" applyFont="1" applyBorder="1" applyAlignment="1" applyProtection="1">
      <alignment horizontal="center"/>
    </xf>
    <xf numFmtId="0" fontId="14" fillId="0" borderId="4" xfId="0" applyFont="1" applyBorder="1" applyAlignment="1" applyProtection="1">
      <alignment horizontal="center"/>
    </xf>
    <xf numFmtId="0" fontId="9" fillId="0" borderId="2" xfId="0" applyFont="1" applyBorder="1" applyAlignment="1" applyProtection="1">
      <alignment horizontal="center"/>
    </xf>
    <xf numFmtId="0" fontId="9" fillId="0" borderId="4" xfId="0" applyFont="1" applyBorder="1" applyAlignment="1" applyProtection="1">
      <alignment horizontal="center"/>
    </xf>
    <xf numFmtId="0" fontId="36" fillId="0" borderId="2" xfId="0" applyFont="1" applyBorder="1" applyAlignment="1">
      <alignment horizontal="center"/>
    </xf>
    <xf numFmtId="0" fontId="36" fillId="0" borderId="4" xfId="0" applyFont="1" applyBorder="1" applyAlignment="1">
      <alignment horizontal="center"/>
    </xf>
    <xf numFmtId="0" fontId="19" fillId="3" borderId="21" xfId="0" applyFont="1" applyFill="1" applyBorder="1" applyAlignment="1">
      <alignment horizontal="center" wrapText="1"/>
    </xf>
    <xf numFmtId="0" fontId="19" fillId="3" borderId="20" xfId="0" applyFont="1" applyFill="1" applyBorder="1" applyAlignment="1">
      <alignment horizontal="center" wrapText="1"/>
    </xf>
    <xf numFmtId="0" fontId="28" fillId="4" borderId="5"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13" xfId="0" applyFont="1" applyFill="1" applyBorder="1" applyAlignment="1">
      <alignment horizontal="center" vertical="center"/>
    </xf>
    <xf numFmtId="0" fontId="28" fillId="4" borderId="14" xfId="0" applyFont="1" applyFill="1" applyBorder="1" applyAlignment="1">
      <alignment horizontal="center" vertical="center"/>
    </xf>
    <xf numFmtId="0" fontId="28" fillId="4" borderId="15"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30">
    <dxf>
      <font>
        <b/>
        <i val="0"/>
        <color rgb="FF00B050"/>
      </font>
    </dxf>
    <dxf>
      <font>
        <b/>
        <i val="0"/>
        <color rgb="FFFF0000"/>
      </font>
    </dxf>
    <dxf>
      <font>
        <color rgb="FF00B050"/>
      </font>
    </dxf>
    <dxf>
      <font>
        <color rgb="FFFF0000"/>
      </font>
    </dxf>
    <dxf>
      <font>
        <color rgb="FF00B050"/>
      </font>
    </dxf>
    <dxf>
      <font>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val="0"/>
        <i val="0"/>
        <color rgb="FF00B050"/>
      </font>
    </dxf>
    <dxf>
      <font>
        <b val="0"/>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val="0"/>
        <i val="0"/>
        <color rgb="FF00B050"/>
      </font>
    </dxf>
    <dxf>
      <font>
        <b val="0"/>
        <i val="0"/>
        <color rgb="FFFF0000"/>
      </font>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59530</xdr:colOff>
      <xdr:row>3</xdr:row>
      <xdr:rowOff>47625</xdr:rowOff>
    </xdr:from>
    <xdr:to>
      <xdr:col>0</xdr:col>
      <xdr:colOff>726280</xdr:colOff>
      <xdr:row>24</xdr:row>
      <xdr:rowOff>130962</xdr:rowOff>
    </xdr:to>
    <xdr:sp macro="" textlink="">
      <xdr:nvSpPr>
        <xdr:cNvPr id="2" name="Arrow: Down 1">
          <a:extLst>
            <a:ext uri="{FF2B5EF4-FFF2-40B4-BE49-F238E27FC236}">
              <a16:creationId xmlns:a16="http://schemas.microsoft.com/office/drawing/2014/main" xmlns="" id="{5412A2C9-6BAA-4A0D-BCBB-E61C7480B320}"/>
            </a:ext>
          </a:extLst>
        </xdr:cNvPr>
        <xdr:cNvSpPr/>
      </xdr:nvSpPr>
      <xdr:spPr>
        <a:xfrm>
          <a:off x="59530" y="750094"/>
          <a:ext cx="666750" cy="408383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t"/>
        <a:lstStyle/>
        <a:p>
          <a:pPr algn="ctr"/>
          <a:r>
            <a:rPr lang="en-US" sz="1100" b="1"/>
            <a:t>BRAND</a:t>
          </a:r>
        </a:p>
      </xdr:txBody>
    </xdr:sp>
    <xdr:clientData/>
  </xdr:twoCellAnchor>
  <xdr:twoCellAnchor>
    <xdr:from>
      <xdr:col>0</xdr:col>
      <xdr:colOff>621031</xdr:colOff>
      <xdr:row>23</xdr:row>
      <xdr:rowOff>142875</xdr:rowOff>
    </xdr:from>
    <xdr:to>
      <xdr:col>0</xdr:col>
      <xdr:colOff>666750</xdr:colOff>
      <xdr:row>23</xdr:row>
      <xdr:rowOff>188594</xdr:rowOff>
    </xdr:to>
    <xdr:sp macro="" textlink="">
      <xdr:nvSpPr>
        <xdr:cNvPr id="4" name="TextBox 3">
          <a:extLst>
            <a:ext uri="{FF2B5EF4-FFF2-40B4-BE49-F238E27FC236}">
              <a16:creationId xmlns:a16="http://schemas.microsoft.com/office/drawing/2014/main" xmlns="" id="{6D56DB29-6983-446C-B6E0-19A05B2F4756}"/>
            </a:ext>
          </a:extLst>
        </xdr:cNvPr>
        <xdr:cNvSpPr txBox="1"/>
      </xdr:nvSpPr>
      <xdr:spPr>
        <a:xfrm>
          <a:off x="621031" y="4655344"/>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57149</xdr:colOff>
      <xdr:row>25</xdr:row>
      <xdr:rowOff>33334</xdr:rowOff>
    </xdr:from>
    <xdr:to>
      <xdr:col>0</xdr:col>
      <xdr:colOff>723899</xdr:colOff>
      <xdr:row>46</xdr:row>
      <xdr:rowOff>116671</xdr:rowOff>
    </xdr:to>
    <xdr:sp macro="" textlink="">
      <xdr:nvSpPr>
        <xdr:cNvPr id="5" name="Arrow: Down 4">
          <a:extLst>
            <a:ext uri="{FF2B5EF4-FFF2-40B4-BE49-F238E27FC236}">
              <a16:creationId xmlns:a16="http://schemas.microsoft.com/office/drawing/2014/main" xmlns="" id="{255C29E8-07FC-4216-BCFD-40E7D08AE611}"/>
            </a:ext>
          </a:extLst>
        </xdr:cNvPr>
        <xdr:cNvSpPr/>
      </xdr:nvSpPr>
      <xdr:spPr>
        <a:xfrm>
          <a:off x="57149" y="4926803"/>
          <a:ext cx="666750" cy="408383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t"/>
        <a:lstStyle/>
        <a:p>
          <a:pPr algn="ctr"/>
          <a:r>
            <a:rPr lang="en-US" sz="1100" b="1"/>
            <a:t>BRAND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452437</xdr:colOff>
      <xdr:row>34</xdr:row>
      <xdr:rowOff>130967</xdr:rowOff>
    </xdr:from>
    <xdr:to>
      <xdr:col>10</xdr:col>
      <xdr:colOff>23811</xdr:colOff>
      <xdr:row>41</xdr:row>
      <xdr:rowOff>107148</xdr:rowOff>
    </xdr:to>
    <xdr:sp macro="" textlink="">
      <xdr:nvSpPr>
        <xdr:cNvPr id="2" name="Arrow: Down 1">
          <a:extLst>
            <a:ext uri="{FF2B5EF4-FFF2-40B4-BE49-F238E27FC236}">
              <a16:creationId xmlns:a16="http://schemas.microsoft.com/office/drawing/2014/main" xmlns="" id="{1B651008-1278-4691-9928-27B978218704}"/>
            </a:ext>
          </a:extLst>
        </xdr:cNvPr>
        <xdr:cNvSpPr/>
      </xdr:nvSpPr>
      <xdr:spPr>
        <a:xfrm>
          <a:off x="5738812" y="6869905"/>
          <a:ext cx="2786062" cy="130968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1"/>
            <a:t>BRAND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15"/>
  <sheetViews>
    <sheetView showGridLines="0" zoomScale="90" zoomScaleNormal="90" workbookViewId="0">
      <selection activeCell="C14" sqref="C14"/>
    </sheetView>
  </sheetViews>
  <sheetFormatPr baseColWidth="10" defaultColWidth="8.83203125" defaultRowHeight="15" x14ac:dyDescent="0.2"/>
  <cols>
    <col min="1" max="1" width="2" customWidth="1"/>
    <col min="2" max="2" width="2.1640625" customWidth="1"/>
    <col min="3" max="3" width="179.83203125" customWidth="1"/>
  </cols>
  <sheetData>
    <row r="4" spans="2:3" x14ac:dyDescent="0.2">
      <c r="B4" t="s">
        <v>150</v>
      </c>
    </row>
    <row r="5" spans="2:3" x14ac:dyDescent="0.2">
      <c r="C5" t="s">
        <v>139</v>
      </c>
    </row>
    <row r="6" spans="2:3" x14ac:dyDescent="0.2">
      <c r="C6" t="s">
        <v>140</v>
      </c>
    </row>
    <row r="7" spans="2:3" x14ac:dyDescent="0.2">
      <c r="C7" t="s">
        <v>141</v>
      </c>
    </row>
    <row r="9" spans="2:3" x14ac:dyDescent="0.2">
      <c r="C9" t="s">
        <v>149</v>
      </c>
    </row>
    <row r="11" spans="2:3" x14ac:dyDescent="0.2">
      <c r="B11" s="166" t="s">
        <v>142</v>
      </c>
    </row>
    <row r="13" spans="2:3" x14ac:dyDescent="0.2">
      <c r="C13" t="s">
        <v>148</v>
      </c>
    </row>
    <row r="15" spans="2:3" x14ac:dyDescent="0.2">
      <c r="B15" s="166" t="s">
        <v>143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96"/>
  <sheetViews>
    <sheetView zoomScale="80" zoomScaleNormal="80" workbookViewId="0">
      <pane xSplit="2" ySplit="3" topLeftCell="C4" activePane="bottomRight" state="frozen"/>
      <selection pane="topRight" activeCell="C1" sqref="C1"/>
      <selection pane="bottomLeft" activeCell="A4" sqref="A4"/>
      <selection pane="bottomRight" activeCell="A2" sqref="A2"/>
    </sheetView>
  </sheetViews>
  <sheetFormatPr baseColWidth="10" defaultColWidth="9.1640625" defaultRowHeight="15" x14ac:dyDescent="0.2"/>
  <cols>
    <col min="1" max="1" width="12" style="26" customWidth="1"/>
    <col min="2" max="2" width="26.33203125" style="26" bestFit="1" customWidth="1"/>
    <col min="3" max="106" width="11.1640625" style="26" customWidth="1"/>
    <col min="107" max="110" width="9.1640625" style="26"/>
    <col min="111" max="111" width="25.83203125" style="26" bestFit="1" customWidth="1"/>
    <col min="112" max="117" width="9.1640625" style="26"/>
    <col min="118" max="118" width="8.83203125" style="26" customWidth="1"/>
    <col min="119" max="119" width="20.5" style="26" bestFit="1" customWidth="1"/>
    <col min="120" max="16384" width="9.1640625" style="26"/>
  </cols>
  <sheetData>
    <row r="1" spans="1:126" ht="24" x14ac:dyDescent="0.3">
      <c r="A1" s="24" t="s">
        <v>135</v>
      </c>
      <c r="B1" s="25"/>
      <c r="DF1" s="27"/>
      <c r="DG1" s="27"/>
      <c r="DH1" s="27"/>
      <c r="DI1" s="27"/>
      <c r="DJ1" s="27"/>
      <c r="DK1" s="27"/>
      <c r="DL1" s="27"/>
      <c r="DM1" s="27"/>
      <c r="DN1" s="27"/>
      <c r="DO1" s="28"/>
      <c r="DP1" s="28"/>
      <c r="DQ1" s="28"/>
      <c r="DR1" s="27"/>
      <c r="DS1" s="27"/>
      <c r="DT1" s="29"/>
      <c r="DU1" s="27"/>
      <c r="DV1" s="27"/>
    </row>
    <row r="2" spans="1:126" ht="16" thickBot="1" x14ac:dyDescent="0.25">
      <c r="A2" s="30" t="s">
        <v>75</v>
      </c>
      <c r="B2" s="43" t="s">
        <v>132</v>
      </c>
      <c r="C2" s="31" t="s">
        <v>82</v>
      </c>
      <c r="DF2" s="27"/>
      <c r="DG2" s="27"/>
      <c r="DH2" s="27"/>
      <c r="DI2" s="27"/>
      <c r="DJ2" s="27"/>
      <c r="DK2" s="27"/>
      <c r="DL2" s="27"/>
      <c r="DM2" s="27"/>
      <c r="DN2" s="27"/>
      <c r="DO2" s="28"/>
      <c r="DP2" s="28"/>
      <c r="DQ2" s="28"/>
      <c r="DR2" s="27"/>
      <c r="DS2" s="27"/>
      <c r="DT2" s="29"/>
      <c r="DU2" s="27"/>
      <c r="DV2" s="27"/>
    </row>
    <row r="3" spans="1:126" ht="16" thickBot="1" x14ac:dyDescent="0.25">
      <c r="A3" s="30" t="s">
        <v>73</v>
      </c>
      <c r="B3" s="43" t="s">
        <v>133</v>
      </c>
      <c r="C3" s="162">
        <v>43107</v>
      </c>
      <c r="D3" s="163">
        <f>C3+7</f>
        <v>43114</v>
      </c>
      <c r="E3" s="163">
        <f t="shared" ref="E3:BP3" si="0">D3+7</f>
        <v>43121</v>
      </c>
      <c r="F3" s="163">
        <f t="shared" si="0"/>
        <v>43128</v>
      </c>
      <c r="G3" s="163">
        <f t="shared" si="0"/>
        <v>43135</v>
      </c>
      <c r="H3" s="163">
        <f t="shared" si="0"/>
        <v>43142</v>
      </c>
      <c r="I3" s="163">
        <f t="shared" si="0"/>
        <v>43149</v>
      </c>
      <c r="J3" s="163">
        <f t="shared" si="0"/>
        <v>43156</v>
      </c>
      <c r="K3" s="163">
        <f t="shared" si="0"/>
        <v>43163</v>
      </c>
      <c r="L3" s="163">
        <f t="shared" si="0"/>
        <v>43170</v>
      </c>
      <c r="M3" s="163">
        <f t="shared" si="0"/>
        <v>43177</v>
      </c>
      <c r="N3" s="163">
        <f t="shared" si="0"/>
        <v>43184</v>
      </c>
      <c r="O3" s="163">
        <f t="shared" si="0"/>
        <v>43191</v>
      </c>
      <c r="P3" s="163">
        <f t="shared" si="0"/>
        <v>43198</v>
      </c>
      <c r="Q3" s="163">
        <f t="shared" si="0"/>
        <v>43205</v>
      </c>
      <c r="R3" s="163">
        <f t="shared" si="0"/>
        <v>43212</v>
      </c>
      <c r="S3" s="163">
        <f t="shared" si="0"/>
        <v>43219</v>
      </c>
      <c r="T3" s="163">
        <f t="shared" si="0"/>
        <v>43226</v>
      </c>
      <c r="U3" s="163">
        <f t="shared" si="0"/>
        <v>43233</v>
      </c>
      <c r="V3" s="163">
        <f t="shared" si="0"/>
        <v>43240</v>
      </c>
      <c r="W3" s="163">
        <f t="shared" si="0"/>
        <v>43247</v>
      </c>
      <c r="X3" s="163">
        <f t="shared" si="0"/>
        <v>43254</v>
      </c>
      <c r="Y3" s="163">
        <f t="shared" si="0"/>
        <v>43261</v>
      </c>
      <c r="Z3" s="163">
        <f t="shared" si="0"/>
        <v>43268</v>
      </c>
      <c r="AA3" s="163">
        <f t="shared" si="0"/>
        <v>43275</v>
      </c>
      <c r="AB3" s="163">
        <f t="shared" si="0"/>
        <v>43282</v>
      </c>
      <c r="AC3" s="163">
        <f t="shared" si="0"/>
        <v>43289</v>
      </c>
      <c r="AD3" s="163">
        <f t="shared" si="0"/>
        <v>43296</v>
      </c>
      <c r="AE3" s="163">
        <f t="shared" si="0"/>
        <v>43303</v>
      </c>
      <c r="AF3" s="163">
        <f t="shared" si="0"/>
        <v>43310</v>
      </c>
      <c r="AG3" s="163">
        <f t="shared" si="0"/>
        <v>43317</v>
      </c>
      <c r="AH3" s="163">
        <f t="shared" si="0"/>
        <v>43324</v>
      </c>
      <c r="AI3" s="163">
        <f t="shared" si="0"/>
        <v>43331</v>
      </c>
      <c r="AJ3" s="163">
        <f t="shared" si="0"/>
        <v>43338</v>
      </c>
      <c r="AK3" s="163">
        <f t="shared" si="0"/>
        <v>43345</v>
      </c>
      <c r="AL3" s="163">
        <f t="shared" si="0"/>
        <v>43352</v>
      </c>
      <c r="AM3" s="163">
        <f t="shared" si="0"/>
        <v>43359</v>
      </c>
      <c r="AN3" s="163">
        <f t="shared" si="0"/>
        <v>43366</v>
      </c>
      <c r="AO3" s="163">
        <f t="shared" si="0"/>
        <v>43373</v>
      </c>
      <c r="AP3" s="163">
        <f t="shared" si="0"/>
        <v>43380</v>
      </c>
      <c r="AQ3" s="163">
        <f t="shared" si="0"/>
        <v>43387</v>
      </c>
      <c r="AR3" s="163">
        <f t="shared" si="0"/>
        <v>43394</v>
      </c>
      <c r="AS3" s="163">
        <f t="shared" si="0"/>
        <v>43401</v>
      </c>
      <c r="AT3" s="163">
        <f t="shared" si="0"/>
        <v>43408</v>
      </c>
      <c r="AU3" s="163">
        <f t="shared" si="0"/>
        <v>43415</v>
      </c>
      <c r="AV3" s="163">
        <f t="shared" si="0"/>
        <v>43422</v>
      </c>
      <c r="AW3" s="163">
        <f t="shared" si="0"/>
        <v>43429</v>
      </c>
      <c r="AX3" s="163">
        <f t="shared" si="0"/>
        <v>43436</v>
      </c>
      <c r="AY3" s="163">
        <f t="shared" si="0"/>
        <v>43443</v>
      </c>
      <c r="AZ3" s="163">
        <f t="shared" si="0"/>
        <v>43450</v>
      </c>
      <c r="BA3" s="163">
        <f t="shared" si="0"/>
        <v>43457</v>
      </c>
      <c r="BB3" s="163">
        <f t="shared" si="0"/>
        <v>43464</v>
      </c>
      <c r="BC3" s="163">
        <f t="shared" si="0"/>
        <v>43471</v>
      </c>
      <c r="BD3" s="163">
        <f t="shared" si="0"/>
        <v>43478</v>
      </c>
      <c r="BE3" s="163">
        <f t="shared" si="0"/>
        <v>43485</v>
      </c>
      <c r="BF3" s="163">
        <f t="shared" si="0"/>
        <v>43492</v>
      </c>
      <c r="BG3" s="163">
        <f t="shared" si="0"/>
        <v>43499</v>
      </c>
      <c r="BH3" s="163">
        <f t="shared" si="0"/>
        <v>43506</v>
      </c>
      <c r="BI3" s="163">
        <f t="shared" si="0"/>
        <v>43513</v>
      </c>
      <c r="BJ3" s="163">
        <f t="shared" si="0"/>
        <v>43520</v>
      </c>
      <c r="BK3" s="163">
        <f t="shared" si="0"/>
        <v>43527</v>
      </c>
      <c r="BL3" s="163">
        <f t="shared" si="0"/>
        <v>43534</v>
      </c>
      <c r="BM3" s="163">
        <f t="shared" si="0"/>
        <v>43541</v>
      </c>
      <c r="BN3" s="163">
        <f t="shared" si="0"/>
        <v>43548</v>
      </c>
      <c r="BO3" s="163">
        <f t="shared" si="0"/>
        <v>43555</v>
      </c>
      <c r="BP3" s="163">
        <f t="shared" si="0"/>
        <v>43562</v>
      </c>
      <c r="BQ3" s="163">
        <f t="shared" ref="BQ3:DB3" si="1">BP3+7</f>
        <v>43569</v>
      </c>
      <c r="BR3" s="163">
        <f t="shared" si="1"/>
        <v>43576</v>
      </c>
      <c r="BS3" s="163">
        <f t="shared" si="1"/>
        <v>43583</v>
      </c>
      <c r="BT3" s="163">
        <f t="shared" si="1"/>
        <v>43590</v>
      </c>
      <c r="BU3" s="163">
        <f t="shared" si="1"/>
        <v>43597</v>
      </c>
      <c r="BV3" s="163">
        <f t="shared" si="1"/>
        <v>43604</v>
      </c>
      <c r="BW3" s="163">
        <f t="shared" si="1"/>
        <v>43611</v>
      </c>
      <c r="BX3" s="163">
        <f t="shared" si="1"/>
        <v>43618</v>
      </c>
      <c r="BY3" s="163">
        <f t="shared" si="1"/>
        <v>43625</v>
      </c>
      <c r="BZ3" s="163">
        <f t="shared" si="1"/>
        <v>43632</v>
      </c>
      <c r="CA3" s="163">
        <f t="shared" si="1"/>
        <v>43639</v>
      </c>
      <c r="CB3" s="163">
        <f t="shared" si="1"/>
        <v>43646</v>
      </c>
      <c r="CC3" s="163">
        <f t="shared" si="1"/>
        <v>43653</v>
      </c>
      <c r="CD3" s="163">
        <f t="shared" si="1"/>
        <v>43660</v>
      </c>
      <c r="CE3" s="163">
        <f t="shared" si="1"/>
        <v>43667</v>
      </c>
      <c r="CF3" s="163">
        <f t="shared" si="1"/>
        <v>43674</v>
      </c>
      <c r="CG3" s="163">
        <f t="shared" si="1"/>
        <v>43681</v>
      </c>
      <c r="CH3" s="163">
        <f t="shared" si="1"/>
        <v>43688</v>
      </c>
      <c r="CI3" s="163">
        <f t="shared" si="1"/>
        <v>43695</v>
      </c>
      <c r="CJ3" s="163">
        <f t="shared" si="1"/>
        <v>43702</v>
      </c>
      <c r="CK3" s="163">
        <f t="shared" si="1"/>
        <v>43709</v>
      </c>
      <c r="CL3" s="163">
        <f t="shared" si="1"/>
        <v>43716</v>
      </c>
      <c r="CM3" s="163">
        <f t="shared" si="1"/>
        <v>43723</v>
      </c>
      <c r="CN3" s="163">
        <f t="shared" si="1"/>
        <v>43730</v>
      </c>
      <c r="CO3" s="163">
        <f t="shared" si="1"/>
        <v>43737</v>
      </c>
      <c r="CP3" s="163">
        <f t="shared" si="1"/>
        <v>43744</v>
      </c>
      <c r="CQ3" s="163">
        <f t="shared" si="1"/>
        <v>43751</v>
      </c>
      <c r="CR3" s="163">
        <f t="shared" si="1"/>
        <v>43758</v>
      </c>
      <c r="CS3" s="163">
        <f t="shared" si="1"/>
        <v>43765</v>
      </c>
      <c r="CT3" s="163">
        <f t="shared" si="1"/>
        <v>43772</v>
      </c>
      <c r="CU3" s="163">
        <f t="shared" si="1"/>
        <v>43779</v>
      </c>
      <c r="CV3" s="163">
        <f t="shared" si="1"/>
        <v>43786</v>
      </c>
      <c r="CW3" s="163">
        <f t="shared" si="1"/>
        <v>43793</v>
      </c>
      <c r="CX3" s="163">
        <f t="shared" si="1"/>
        <v>43800</v>
      </c>
      <c r="CY3" s="163">
        <f t="shared" si="1"/>
        <v>43807</v>
      </c>
      <c r="CZ3" s="163">
        <f t="shared" si="1"/>
        <v>43814</v>
      </c>
      <c r="DA3" s="163">
        <f t="shared" si="1"/>
        <v>43821</v>
      </c>
      <c r="DB3" s="164">
        <f t="shared" si="1"/>
        <v>43828</v>
      </c>
      <c r="DS3" s="32"/>
      <c r="DT3" s="33"/>
      <c r="DU3" s="27"/>
      <c r="DV3" s="27"/>
    </row>
    <row r="4" spans="1:126" x14ac:dyDescent="0.2">
      <c r="A4" s="34"/>
      <c r="B4" s="34" t="s">
        <v>2</v>
      </c>
      <c r="C4" s="44">
        <v>9243545</v>
      </c>
      <c r="D4" s="45">
        <v>8798648</v>
      </c>
      <c r="E4" s="45">
        <v>8613618</v>
      </c>
      <c r="F4" s="45">
        <v>7660654</v>
      </c>
      <c r="G4" s="45">
        <v>7494018</v>
      </c>
      <c r="H4" s="45">
        <v>8547108</v>
      </c>
      <c r="I4" s="45">
        <v>8282293</v>
      </c>
      <c r="J4" s="45">
        <v>7516132</v>
      </c>
      <c r="K4" s="45">
        <v>7025575</v>
      </c>
      <c r="L4" s="45">
        <v>7473165</v>
      </c>
      <c r="M4" s="45">
        <v>7986059</v>
      </c>
      <c r="N4" s="45">
        <v>7544195</v>
      </c>
      <c r="O4" s="45">
        <v>6803274</v>
      </c>
      <c r="P4" s="45">
        <v>7258563</v>
      </c>
      <c r="Q4" s="45">
        <v>7614512</v>
      </c>
      <c r="R4" s="45">
        <v>7699500</v>
      </c>
      <c r="S4" s="45">
        <v>7261706</v>
      </c>
      <c r="T4" s="45">
        <v>6757977</v>
      </c>
      <c r="U4" s="45">
        <v>7721974</v>
      </c>
      <c r="V4" s="45">
        <v>7848887</v>
      </c>
      <c r="W4" s="45">
        <v>7604153</v>
      </c>
      <c r="X4" s="45">
        <v>6998050</v>
      </c>
      <c r="Y4" s="45">
        <v>7646739</v>
      </c>
      <c r="Z4" s="45">
        <v>8708162</v>
      </c>
      <c r="AA4" s="45">
        <v>8023474</v>
      </c>
      <c r="AB4" s="45">
        <v>7533410</v>
      </c>
      <c r="AC4" s="45">
        <v>7451189</v>
      </c>
      <c r="AD4" s="45">
        <v>8808650</v>
      </c>
      <c r="AE4" s="45">
        <v>8372261</v>
      </c>
      <c r="AF4" s="45">
        <v>8039534</v>
      </c>
      <c r="AG4" s="45">
        <v>7497207</v>
      </c>
      <c r="AH4" s="45">
        <v>8276561</v>
      </c>
      <c r="AI4" s="45">
        <v>8786455</v>
      </c>
      <c r="AJ4" s="45">
        <v>8282754</v>
      </c>
      <c r="AK4" s="45">
        <v>7520344</v>
      </c>
      <c r="AL4" s="45">
        <v>7522402</v>
      </c>
      <c r="AM4" s="45">
        <v>9051973</v>
      </c>
      <c r="AN4" s="45">
        <v>8757498</v>
      </c>
      <c r="AO4" s="45">
        <v>9339573</v>
      </c>
      <c r="AP4" s="45">
        <v>7948645</v>
      </c>
      <c r="AQ4" s="45">
        <v>9373412</v>
      </c>
      <c r="AR4" s="45">
        <v>9619189</v>
      </c>
      <c r="AS4" s="45">
        <v>8715649</v>
      </c>
      <c r="AT4" s="45">
        <v>8314192</v>
      </c>
      <c r="AU4" s="45">
        <v>9408399</v>
      </c>
      <c r="AV4" s="45">
        <v>8997150</v>
      </c>
      <c r="AW4" s="45">
        <v>8194441</v>
      </c>
      <c r="AX4" s="45">
        <v>8669828</v>
      </c>
      <c r="AY4" s="45">
        <v>8988263</v>
      </c>
      <c r="AZ4" s="45">
        <v>9259331</v>
      </c>
      <c r="BA4" s="45">
        <v>8608819</v>
      </c>
      <c r="BB4" s="45">
        <v>8060739</v>
      </c>
      <c r="BC4" s="45">
        <v>8147543</v>
      </c>
      <c r="BD4" s="45">
        <v>9103610</v>
      </c>
      <c r="BE4" s="45">
        <v>8764263</v>
      </c>
      <c r="BF4" s="45">
        <v>9050479</v>
      </c>
      <c r="BG4" s="45">
        <v>7367445</v>
      </c>
      <c r="BH4" s="45">
        <v>8533001</v>
      </c>
      <c r="BI4" s="45">
        <v>8113281</v>
      </c>
      <c r="BJ4" s="45">
        <v>8212544</v>
      </c>
      <c r="BK4" s="45">
        <v>7674989</v>
      </c>
      <c r="BL4" s="45">
        <v>7615822</v>
      </c>
      <c r="BM4" s="45">
        <v>8125247</v>
      </c>
      <c r="BN4" s="45">
        <v>8182376</v>
      </c>
      <c r="BO4" s="45">
        <v>6923244</v>
      </c>
      <c r="BP4" s="45">
        <v>7215656</v>
      </c>
      <c r="BQ4" s="45">
        <v>7716330</v>
      </c>
      <c r="BR4" s="45">
        <v>7775390</v>
      </c>
      <c r="BS4" s="45">
        <v>6919389</v>
      </c>
      <c r="BT4" s="45">
        <v>6586577</v>
      </c>
      <c r="BU4" s="45">
        <v>7696918</v>
      </c>
      <c r="BV4" s="45">
        <v>8123453</v>
      </c>
      <c r="BW4" s="45">
        <v>7525456</v>
      </c>
      <c r="BX4" s="45">
        <v>7185524</v>
      </c>
      <c r="BY4" s="45">
        <v>7251531</v>
      </c>
      <c r="BZ4" s="45">
        <v>8426740</v>
      </c>
      <c r="CA4" s="45">
        <v>7900332</v>
      </c>
      <c r="CB4" s="45">
        <v>7412870</v>
      </c>
      <c r="CC4" s="45">
        <v>7378606</v>
      </c>
      <c r="CD4" s="45">
        <v>8324092</v>
      </c>
      <c r="CE4" s="45">
        <v>8516943</v>
      </c>
      <c r="CF4" s="45">
        <v>7576245</v>
      </c>
      <c r="CG4" s="45">
        <v>7573553</v>
      </c>
      <c r="CH4" s="45">
        <v>7695723</v>
      </c>
      <c r="CI4" s="45">
        <v>8865397</v>
      </c>
      <c r="CJ4" s="45">
        <v>8142429</v>
      </c>
      <c r="CK4" s="45">
        <v>7187280</v>
      </c>
      <c r="CL4" s="45">
        <v>6774871</v>
      </c>
      <c r="CM4" s="45">
        <v>8543347</v>
      </c>
      <c r="CN4" s="45">
        <v>8561211</v>
      </c>
      <c r="CO4" s="45">
        <v>9648089</v>
      </c>
      <c r="CP4" s="45">
        <v>6967613</v>
      </c>
      <c r="CQ4" s="45">
        <v>8296704</v>
      </c>
      <c r="CR4" s="45">
        <v>8795119</v>
      </c>
      <c r="CS4" s="45">
        <v>8488007</v>
      </c>
      <c r="CT4" s="45">
        <v>7651258</v>
      </c>
      <c r="CU4" s="45">
        <v>8370714</v>
      </c>
      <c r="CV4" s="45">
        <v>8698334</v>
      </c>
      <c r="CW4" s="45">
        <v>7905793</v>
      </c>
      <c r="CX4" s="45">
        <v>8186369</v>
      </c>
      <c r="CY4" s="45">
        <v>7971018</v>
      </c>
      <c r="CZ4" s="45">
        <v>8726244</v>
      </c>
      <c r="DA4" s="45">
        <v>8311826</v>
      </c>
      <c r="DB4" s="46">
        <v>7562711</v>
      </c>
      <c r="DS4" s="32"/>
      <c r="DT4" s="33"/>
      <c r="DU4" s="27"/>
      <c r="DV4" s="27"/>
    </row>
    <row r="5" spans="1:126" x14ac:dyDescent="0.2">
      <c r="A5" s="34"/>
      <c r="B5" s="34" t="s">
        <v>3</v>
      </c>
      <c r="C5" s="47">
        <v>16354555</v>
      </c>
      <c r="D5" s="48">
        <v>15826074</v>
      </c>
      <c r="E5" s="48">
        <v>15299230</v>
      </c>
      <c r="F5" s="48">
        <v>13546493</v>
      </c>
      <c r="G5" s="48">
        <v>13209740</v>
      </c>
      <c r="H5" s="48">
        <v>15275970</v>
      </c>
      <c r="I5" s="48">
        <v>14855612</v>
      </c>
      <c r="J5" s="48">
        <v>13522435</v>
      </c>
      <c r="K5" s="48">
        <v>12452194</v>
      </c>
      <c r="L5" s="48">
        <v>13535304</v>
      </c>
      <c r="M5" s="48">
        <v>14482591</v>
      </c>
      <c r="N5" s="48">
        <v>13572969</v>
      </c>
      <c r="O5" s="48">
        <v>12087215</v>
      </c>
      <c r="P5" s="48">
        <v>13044947</v>
      </c>
      <c r="Q5" s="48">
        <v>13951998</v>
      </c>
      <c r="R5" s="48">
        <v>13855647</v>
      </c>
      <c r="S5" s="48">
        <v>12997198</v>
      </c>
      <c r="T5" s="48">
        <v>12021448</v>
      </c>
      <c r="U5" s="48">
        <v>13904652</v>
      </c>
      <c r="V5" s="48">
        <v>14175744</v>
      </c>
      <c r="W5" s="48">
        <v>13610672</v>
      </c>
      <c r="X5" s="48">
        <v>12364713</v>
      </c>
      <c r="Y5" s="48">
        <v>13726917</v>
      </c>
      <c r="Z5" s="48">
        <v>15789397</v>
      </c>
      <c r="AA5" s="48">
        <v>14257334</v>
      </c>
      <c r="AB5" s="48">
        <v>13383265</v>
      </c>
      <c r="AC5" s="48">
        <v>13189204</v>
      </c>
      <c r="AD5" s="48">
        <v>15702693</v>
      </c>
      <c r="AE5" s="48">
        <v>14850375</v>
      </c>
      <c r="AF5" s="48">
        <v>14192258</v>
      </c>
      <c r="AG5" s="48">
        <v>13154002</v>
      </c>
      <c r="AH5" s="48">
        <v>14741933</v>
      </c>
      <c r="AI5" s="48">
        <v>15727168</v>
      </c>
      <c r="AJ5" s="48">
        <v>14616397</v>
      </c>
      <c r="AK5" s="48">
        <v>13143138</v>
      </c>
      <c r="AL5" s="48">
        <v>13393651</v>
      </c>
      <c r="AM5" s="48">
        <v>16399979</v>
      </c>
      <c r="AN5" s="48">
        <v>15836692</v>
      </c>
      <c r="AO5" s="48">
        <v>16765456</v>
      </c>
      <c r="AP5" s="48">
        <v>14380528</v>
      </c>
      <c r="AQ5" s="48">
        <v>16855318</v>
      </c>
      <c r="AR5" s="48">
        <v>17348353</v>
      </c>
      <c r="AS5" s="48">
        <v>15309116</v>
      </c>
      <c r="AT5" s="48">
        <v>14610432</v>
      </c>
      <c r="AU5" s="48">
        <v>16703235</v>
      </c>
      <c r="AV5" s="48">
        <v>16296252</v>
      </c>
      <c r="AW5" s="48">
        <v>14579105</v>
      </c>
      <c r="AX5" s="48">
        <v>15150115</v>
      </c>
      <c r="AY5" s="48">
        <v>15828141</v>
      </c>
      <c r="AZ5" s="48">
        <v>16519817</v>
      </c>
      <c r="BA5" s="48">
        <v>15394058</v>
      </c>
      <c r="BB5" s="48">
        <v>14222415</v>
      </c>
      <c r="BC5" s="48">
        <v>14423782</v>
      </c>
      <c r="BD5" s="48">
        <v>16355469</v>
      </c>
      <c r="BE5" s="48">
        <v>15648054</v>
      </c>
      <c r="BF5" s="48">
        <v>16128190</v>
      </c>
      <c r="BG5" s="48">
        <v>13089292</v>
      </c>
      <c r="BH5" s="48">
        <v>15324958</v>
      </c>
      <c r="BI5" s="48">
        <v>14625002</v>
      </c>
      <c r="BJ5" s="48">
        <v>14632522</v>
      </c>
      <c r="BK5" s="48">
        <v>13636842</v>
      </c>
      <c r="BL5" s="48">
        <v>13550944</v>
      </c>
      <c r="BM5" s="48">
        <v>14653505</v>
      </c>
      <c r="BN5" s="48">
        <v>14739858</v>
      </c>
      <c r="BO5" s="48">
        <v>12305994</v>
      </c>
      <c r="BP5" s="48">
        <v>12971727</v>
      </c>
      <c r="BQ5" s="48">
        <v>14192530</v>
      </c>
      <c r="BR5" s="48">
        <v>14119393</v>
      </c>
      <c r="BS5" s="48">
        <v>12358615</v>
      </c>
      <c r="BT5" s="48">
        <v>11785584</v>
      </c>
      <c r="BU5" s="48">
        <v>13767908</v>
      </c>
      <c r="BV5" s="48">
        <v>14705493</v>
      </c>
      <c r="BW5" s="48">
        <v>13439284</v>
      </c>
      <c r="BX5" s="48">
        <v>12689298</v>
      </c>
      <c r="BY5" s="48">
        <v>12933139</v>
      </c>
      <c r="BZ5" s="48">
        <v>15238610</v>
      </c>
      <c r="CA5" s="48">
        <v>14164865</v>
      </c>
      <c r="CB5" s="48">
        <v>13059653</v>
      </c>
      <c r="CC5" s="48">
        <v>12973455</v>
      </c>
      <c r="CD5" s="48">
        <v>14695065</v>
      </c>
      <c r="CE5" s="48">
        <v>14911776</v>
      </c>
      <c r="CF5" s="48">
        <v>13227996</v>
      </c>
      <c r="CG5" s="48">
        <v>13037079</v>
      </c>
      <c r="CH5" s="48">
        <v>13560526</v>
      </c>
      <c r="CI5" s="48">
        <v>15781724</v>
      </c>
      <c r="CJ5" s="48">
        <v>14327806</v>
      </c>
      <c r="CK5" s="48">
        <v>12612523</v>
      </c>
      <c r="CL5" s="48">
        <v>12116186</v>
      </c>
      <c r="CM5" s="48">
        <v>15405737</v>
      </c>
      <c r="CN5" s="48">
        <v>15315901</v>
      </c>
      <c r="CO5" s="48">
        <v>17158953</v>
      </c>
      <c r="CP5" s="48">
        <v>12496393</v>
      </c>
      <c r="CQ5" s="48">
        <v>14935347</v>
      </c>
      <c r="CR5" s="48">
        <v>15752825</v>
      </c>
      <c r="CS5" s="48">
        <v>14875820</v>
      </c>
      <c r="CT5" s="48">
        <v>13301881</v>
      </c>
      <c r="CU5" s="48">
        <v>14679068</v>
      </c>
      <c r="CV5" s="48">
        <v>15523766</v>
      </c>
      <c r="CW5" s="48">
        <v>13918064</v>
      </c>
      <c r="CX5" s="48">
        <v>14255515</v>
      </c>
      <c r="CY5" s="48">
        <v>13832953</v>
      </c>
      <c r="CZ5" s="48">
        <v>15445718</v>
      </c>
      <c r="DA5" s="48">
        <v>14646940</v>
      </c>
      <c r="DB5" s="49">
        <v>13145694</v>
      </c>
      <c r="DS5" s="32"/>
      <c r="DT5" s="33"/>
      <c r="DU5" s="27"/>
      <c r="DV5" s="27"/>
    </row>
    <row r="6" spans="1:126" x14ac:dyDescent="0.2">
      <c r="A6" s="34"/>
      <c r="B6" s="36" t="s">
        <v>4</v>
      </c>
      <c r="C6" s="47">
        <v>23914802</v>
      </c>
      <c r="D6" s="48">
        <v>22945546</v>
      </c>
      <c r="E6" s="48">
        <v>22545001</v>
      </c>
      <c r="F6" s="48">
        <v>20352086</v>
      </c>
      <c r="G6" s="48">
        <v>19919607</v>
      </c>
      <c r="H6" s="48">
        <v>22502765</v>
      </c>
      <c r="I6" s="48">
        <v>21988320</v>
      </c>
      <c r="J6" s="48">
        <v>20136573</v>
      </c>
      <c r="K6" s="48">
        <v>18916877</v>
      </c>
      <c r="L6" s="48">
        <v>19676359</v>
      </c>
      <c r="M6" s="48">
        <v>21190393</v>
      </c>
      <c r="N6" s="48">
        <v>20277124</v>
      </c>
      <c r="O6" s="48">
        <v>18032982</v>
      </c>
      <c r="P6" s="48">
        <v>19126622</v>
      </c>
      <c r="Q6" s="48">
        <v>20217209</v>
      </c>
      <c r="R6" s="48">
        <v>20504382</v>
      </c>
      <c r="S6" s="48">
        <v>18853229</v>
      </c>
      <c r="T6" s="48">
        <v>18002332</v>
      </c>
      <c r="U6" s="48">
        <v>20430367</v>
      </c>
      <c r="V6" s="48">
        <v>20812700</v>
      </c>
      <c r="W6" s="48">
        <v>19922784</v>
      </c>
      <c r="X6" s="48">
        <v>18595752</v>
      </c>
      <c r="Y6" s="48">
        <v>20269438</v>
      </c>
      <c r="Z6" s="48">
        <v>22877311</v>
      </c>
      <c r="AA6" s="48">
        <v>20893454</v>
      </c>
      <c r="AB6" s="48">
        <v>19745954</v>
      </c>
      <c r="AC6" s="48">
        <v>19338270</v>
      </c>
      <c r="AD6" s="48">
        <v>22626252</v>
      </c>
      <c r="AE6" s="48">
        <v>21743822</v>
      </c>
      <c r="AF6" s="48">
        <v>21026450</v>
      </c>
      <c r="AG6" s="48">
        <v>19622379</v>
      </c>
      <c r="AH6" s="48">
        <v>21867852</v>
      </c>
      <c r="AI6" s="48">
        <v>23340466</v>
      </c>
      <c r="AJ6" s="48">
        <v>22015824</v>
      </c>
      <c r="AK6" s="48">
        <v>20144763</v>
      </c>
      <c r="AL6" s="48">
        <v>19843591</v>
      </c>
      <c r="AM6" s="48">
        <v>24113079</v>
      </c>
      <c r="AN6" s="48">
        <v>23286113</v>
      </c>
      <c r="AO6" s="48">
        <v>24652696</v>
      </c>
      <c r="AP6" s="48">
        <v>21440444</v>
      </c>
      <c r="AQ6" s="48">
        <v>25197562</v>
      </c>
      <c r="AR6" s="48">
        <v>25739893</v>
      </c>
      <c r="AS6" s="48">
        <v>22999909</v>
      </c>
      <c r="AT6" s="48">
        <v>21902923</v>
      </c>
      <c r="AU6" s="48">
        <v>24681241</v>
      </c>
      <c r="AV6" s="48">
        <v>23938497</v>
      </c>
      <c r="AW6" s="48">
        <v>21833915</v>
      </c>
      <c r="AX6" s="48">
        <v>22550733</v>
      </c>
      <c r="AY6" s="48">
        <v>23585938</v>
      </c>
      <c r="AZ6" s="48">
        <v>24751799</v>
      </c>
      <c r="BA6" s="48">
        <v>23002903</v>
      </c>
      <c r="BB6" s="48">
        <v>21605118</v>
      </c>
      <c r="BC6" s="48">
        <v>21684665</v>
      </c>
      <c r="BD6" s="48">
        <v>24647007</v>
      </c>
      <c r="BE6" s="48">
        <v>23685272</v>
      </c>
      <c r="BF6" s="48">
        <v>24506435</v>
      </c>
      <c r="BG6" s="48">
        <v>19958348</v>
      </c>
      <c r="BH6" s="48">
        <v>23277914</v>
      </c>
      <c r="BI6" s="48">
        <v>22487811</v>
      </c>
      <c r="BJ6" s="48">
        <v>22150357</v>
      </c>
      <c r="BK6" s="48">
        <v>20925530</v>
      </c>
      <c r="BL6" s="48">
        <v>20792575</v>
      </c>
      <c r="BM6" s="48">
        <v>22359249</v>
      </c>
      <c r="BN6" s="48">
        <v>22240933</v>
      </c>
      <c r="BO6" s="48">
        <v>19339585</v>
      </c>
      <c r="BP6" s="48">
        <v>19911094</v>
      </c>
      <c r="BQ6" s="48">
        <v>21224228</v>
      </c>
      <c r="BR6" s="48">
        <v>21344811</v>
      </c>
      <c r="BS6" s="48">
        <v>19075460</v>
      </c>
      <c r="BT6" s="48">
        <v>18125871</v>
      </c>
      <c r="BU6" s="48">
        <v>20864078</v>
      </c>
      <c r="BV6" s="48">
        <v>22276509</v>
      </c>
      <c r="BW6" s="48">
        <v>20690692</v>
      </c>
      <c r="BX6" s="48">
        <v>19745081</v>
      </c>
      <c r="BY6" s="48">
        <v>20137024</v>
      </c>
      <c r="BZ6" s="48">
        <v>23567205</v>
      </c>
      <c r="CA6" s="48">
        <v>21895374</v>
      </c>
      <c r="CB6" s="48">
        <v>20290815</v>
      </c>
      <c r="CC6" s="48">
        <v>20066151</v>
      </c>
      <c r="CD6" s="48">
        <v>22815034</v>
      </c>
      <c r="CE6" s="48">
        <v>23416412</v>
      </c>
      <c r="CF6" s="48">
        <v>21085347</v>
      </c>
      <c r="CG6" s="48">
        <v>20691101</v>
      </c>
      <c r="CH6" s="48">
        <v>21520501</v>
      </c>
      <c r="CI6" s="48">
        <v>24351013</v>
      </c>
      <c r="CJ6" s="48">
        <v>22537170</v>
      </c>
      <c r="CK6" s="48">
        <v>20251632</v>
      </c>
      <c r="CL6" s="48">
        <v>18974403</v>
      </c>
      <c r="CM6" s="48">
        <v>23815001</v>
      </c>
      <c r="CN6" s="48">
        <v>23412510</v>
      </c>
      <c r="CO6" s="48">
        <v>26506017</v>
      </c>
      <c r="CP6" s="48">
        <v>20149816</v>
      </c>
      <c r="CQ6" s="48">
        <v>23704943</v>
      </c>
      <c r="CR6" s="48">
        <v>25053142</v>
      </c>
      <c r="CS6" s="48">
        <v>23447199</v>
      </c>
      <c r="CT6" s="48">
        <v>21325580</v>
      </c>
      <c r="CU6" s="48">
        <v>22919413</v>
      </c>
      <c r="CV6" s="48">
        <v>23995859</v>
      </c>
      <c r="CW6" s="48">
        <v>21940854</v>
      </c>
      <c r="CX6" s="48">
        <v>22170754</v>
      </c>
      <c r="CY6" s="48">
        <v>21873684</v>
      </c>
      <c r="CZ6" s="48">
        <v>23993054</v>
      </c>
      <c r="DA6" s="48">
        <v>22654956</v>
      </c>
      <c r="DB6" s="49">
        <v>20743320</v>
      </c>
      <c r="DS6" s="32"/>
      <c r="DT6" s="33"/>
      <c r="DU6" s="27"/>
      <c r="DV6" s="27"/>
    </row>
    <row r="7" spans="1:126" x14ac:dyDescent="0.2">
      <c r="A7" s="34"/>
      <c r="B7" s="36" t="s">
        <v>5</v>
      </c>
      <c r="C7" s="47">
        <v>100</v>
      </c>
      <c r="D7" s="48">
        <v>100</v>
      </c>
      <c r="E7" s="48">
        <v>100</v>
      </c>
      <c r="F7" s="48">
        <v>100</v>
      </c>
      <c r="G7" s="48">
        <v>100</v>
      </c>
      <c r="H7" s="48">
        <v>100</v>
      </c>
      <c r="I7" s="48">
        <v>100</v>
      </c>
      <c r="J7" s="48">
        <v>100</v>
      </c>
      <c r="K7" s="48">
        <v>100</v>
      </c>
      <c r="L7" s="48">
        <v>100</v>
      </c>
      <c r="M7" s="48">
        <v>100</v>
      </c>
      <c r="N7" s="48">
        <v>100</v>
      </c>
      <c r="O7" s="48">
        <v>100</v>
      </c>
      <c r="P7" s="48">
        <v>100</v>
      </c>
      <c r="Q7" s="48">
        <v>100</v>
      </c>
      <c r="R7" s="48">
        <v>100</v>
      </c>
      <c r="S7" s="48">
        <v>100</v>
      </c>
      <c r="T7" s="48">
        <v>100</v>
      </c>
      <c r="U7" s="48">
        <v>100</v>
      </c>
      <c r="V7" s="48">
        <v>100</v>
      </c>
      <c r="W7" s="48">
        <v>100</v>
      </c>
      <c r="X7" s="48">
        <v>100</v>
      </c>
      <c r="Y7" s="48">
        <v>100</v>
      </c>
      <c r="Z7" s="48">
        <v>100</v>
      </c>
      <c r="AA7" s="48">
        <v>100</v>
      </c>
      <c r="AB7" s="48">
        <v>100</v>
      </c>
      <c r="AC7" s="48">
        <v>100</v>
      </c>
      <c r="AD7" s="48">
        <v>100</v>
      </c>
      <c r="AE7" s="48">
        <v>100</v>
      </c>
      <c r="AF7" s="48">
        <v>100</v>
      </c>
      <c r="AG7" s="48">
        <v>100</v>
      </c>
      <c r="AH7" s="48">
        <v>100</v>
      </c>
      <c r="AI7" s="48">
        <v>100</v>
      </c>
      <c r="AJ7" s="48">
        <v>100</v>
      </c>
      <c r="AK7" s="48">
        <v>100</v>
      </c>
      <c r="AL7" s="48">
        <v>100</v>
      </c>
      <c r="AM7" s="48">
        <v>100</v>
      </c>
      <c r="AN7" s="48">
        <v>100</v>
      </c>
      <c r="AO7" s="48">
        <v>100</v>
      </c>
      <c r="AP7" s="48">
        <v>100</v>
      </c>
      <c r="AQ7" s="48">
        <v>100</v>
      </c>
      <c r="AR7" s="48">
        <v>100</v>
      </c>
      <c r="AS7" s="48">
        <v>100</v>
      </c>
      <c r="AT7" s="48">
        <v>100</v>
      </c>
      <c r="AU7" s="48">
        <v>100</v>
      </c>
      <c r="AV7" s="48">
        <v>100</v>
      </c>
      <c r="AW7" s="48">
        <v>100</v>
      </c>
      <c r="AX7" s="48">
        <v>100</v>
      </c>
      <c r="AY7" s="48">
        <v>100</v>
      </c>
      <c r="AZ7" s="48">
        <v>100</v>
      </c>
      <c r="BA7" s="48">
        <v>100</v>
      </c>
      <c r="BB7" s="48">
        <v>100</v>
      </c>
      <c r="BC7" s="48">
        <v>100</v>
      </c>
      <c r="BD7" s="48">
        <v>100</v>
      </c>
      <c r="BE7" s="48">
        <v>100</v>
      </c>
      <c r="BF7" s="48">
        <v>100</v>
      </c>
      <c r="BG7" s="48">
        <v>100</v>
      </c>
      <c r="BH7" s="48">
        <v>100</v>
      </c>
      <c r="BI7" s="48">
        <v>100</v>
      </c>
      <c r="BJ7" s="48">
        <v>100</v>
      </c>
      <c r="BK7" s="48">
        <v>100</v>
      </c>
      <c r="BL7" s="48">
        <v>100</v>
      </c>
      <c r="BM7" s="48">
        <v>100</v>
      </c>
      <c r="BN7" s="48">
        <v>100</v>
      </c>
      <c r="BO7" s="48">
        <v>100</v>
      </c>
      <c r="BP7" s="48">
        <v>100</v>
      </c>
      <c r="BQ7" s="48">
        <v>100</v>
      </c>
      <c r="BR7" s="48">
        <v>100</v>
      </c>
      <c r="BS7" s="48">
        <v>100</v>
      </c>
      <c r="BT7" s="48">
        <v>100</v>
      </c>
      <c r="BU7" s="48">
        <v>100</v>
      </c>
      <c r="BV7" s="48">
        <v>100</v>
      </c>
      <c r="BW7" s="48">
        <v>100</v>
      </c>
      <c r="BX7" s="48">
        <v>100</v>
      </c>
      <c r="BY7" s="48">
        <v>100</v>
      </c>
      <c r="BZ7" s="48">
        <v>100</v>
      </c>
      <c r="CA7" s="48">
        <v>100</v>
      </c>
      <c r="CB7" s="48">
        <v>100</v>
      </c>
      <c r="CC7" s="48">
        <v>100</v>
      </c>
      <c r="CD7" s="48">
        <v>100</v>
      </c>
      <c r="CE7" s="48">
        <v>100</v>
      </c>
      <c r="CF7" s="48">
        <v>100</v>
      </c>
      <c r="CG7" s="48">
        <v>100</v>
      </c>
      <c r="CH7" s="48">
        <v>100</v>
      </c>
      <c r="CI7" s="48">
        <v>100</v>
      </c>
      <c r="CJ7" s="48">
        <v>100</v>
      </c>
      <c r="CK7" s="48">
        <v>100</v>
      </c>
      <c r="CL7" s="48">
        <v>100</v>
      </c>
      <c r="CM7" s="48">
        <v>100</v>
      </c>
      <c r="CN7" s="48">
        <v>100</v>
      </c>
      <c r="CO7" s="48">
        <v>100</v>
      </c>
      <c r="CP7" s="48">
        <v>100</v>
      </c>
      <c r="CQ7" s="48">
        <v>100</v>
      </c>
      <c r="CR7" s="48">
        <v>100</v>
      </c>
      <c r="CS7" s="48">
        <v>100</v>
      </c>
      <c r="CT7" s="48">
        <v>100</v>
      </c>
      <c r="CU7" s="48">
        <v>100</v>
      </c>
      <c r="CV7" s="48">
        <v>100</v>
      </c>
      <c r="CW7" s="48">
        <v>100</v>
      </c>
      <c r="CX7" s="48">
        <v>100</v>
      </c>
      <c r="CY7" s="48">
        <v>100</v>
      </c>
      <c r="CZ7" s="48">
        <v>100</v>
      </c>
      <c r="DA7" s="48">
        <v>100</v>
      </c>
      <c r="DB7" s="49">
        <v>100</v>
      </c>
      <c r="DS7" s="32"/>
      <c r="DT7" s="33"/>
      <c r="DU7" s="27"/>
      <c r="DV7" s="27"/>
    </row>
    <row r="8" spans="1:126" x14ac:dyDescent="0.2">
      <c r="A8" s="34"/>
      <c r="B8" s="36" t="s">
        <v>10</v>
      </c>
      <c r="C8" s="47">
        <v>7538306</v>
      </c>
      <c r="D8" s="48">
        <v>7118105</v>
      </c>
      <c r="E8" s="48">
        <v>7087173</v>
      </c>
      <c r="F8" s="48">
        <v>6651544</v>
      </c>
      <c r="G8" s="48">
        <v>6575868</v>
      </c>
      <c r="H8" s="48">
        <v>7187273</v>
      </c>
      <c r="I8" s="48">
        <v>6942574</v>
      </c>
      <c r="J8" s="48">
        <v>6668330</v>
      </c>
      <c r="K8" s="48">
        <v>6253406</v>
      </c>
      <c r="L8" s="48">
        <v>6370671</v>
      </c>
      <c r="M8" s="48">
        <v>6832980</v>
      </c>
      <c r="N8" s="48">
        <v>6603557</v>
      </c>
      <c r="O8" s="48">
        <v>6021118</v>
      </c>
      <c r="P8" s="48">
        <v>6315590</v>
      </c>
      <c r="Q8" s="48">
        <v>6621291</v>
      </c>
      <c r="R8" s="48">
        <v>6452256</v>
      </c>
      <c r="S8" s="48">
        <v>6094727</v>
      </c>
      <c r="T8" s="48">
        <v>5888880</v>
      </c>
      <c r="U8" s="48">
        <v>6591036</v>
      </c>
      <c r="V8" s="48">
        <v>6631285</v>
      </c>
      <c r="W8" s="48">
        <v>6366062</v>
      </c>
      <c r="X8" s="48">
        <v>6185627</v>
      </c>
      <c r="Y8" s="48">
        <v>6577569</v>
      </c>
      <c r="Z8" s="48">
        <v>7069906</v>
      </c>
      <c r="AA8" s="48">
        <v>6630953</v>
      </c>
      <c r="AB8" s="48">
        <v>6341735</v>
      </c>
      <c r="AC8" s="48">
        <v>6362874</v>
      </c>
      <c r="AD8" s="48">
        <v>7164542</v>
      </c>
      <c r="AE8" s="48">
        <v>6942040</v>
      </c>
      <c r="AF8" s="48">
        <v>6644609</v>
      </c>
      <c r="AG8" s="48">
        <v>6380932</v>
      </c>
      <c r="AH8" s="48">
        <v>7054033</v>
      </c>
      <c r="AI8" s="48">
        <v>7463679</v>
      </c>
      <c r="AJ8" s="48">
        <v>7131555</v>
      </c>
      <c r="AK8" s="48">
        <v>6717602</v>
      </c>
      <c r="AL8" s="48">
        <v>6383790</v>
      </c>
      <c r="AM8" s="48">
        <v>7571079</v>
      </c>
      <c r="AN8" s="48">
        <v>7310658</v>
      </c>
      <c r="AO8" s="48">
        <v>7615129</v>
      </c>
      <c r="AP8" s="48">
        <v>6999484</v>
      </c>
      <c r="AQ8" s="48">
        <v>7931618</v>
      </c>
      <c r="AR8" s="48">
        <v>7914506</v>
      </c>
      <c r="AS8" s="48">
        <v>7283618</v>
      </c>
      <c r="AT8" s="48">
        <v>6720674</v>
      </c>
      <c r="AU8" s="48">
        <v>7462314</v>
      </c>
      <c r="AV8" s="48">
        <v>7267434</v>
      </c>
      <c r="AW8" s="48">
        <v>7006143</v>
      </c>
      <c r="AX8" s="48">
        <v>6886903</v>
      </c>
      <c r="AY8" s="48">
        <v>7229176</v>
      </c>
      <c r="AZ8" s="48">
        <v>7489269</v>
      </c>
      <c r="BA8" s="48">
        <v>7166381</v>
      </c>
      <c r="BB8" s="48">
        <v>6863581</v>
      </c>
      <c r="BC8" s="48">
        <v>6814364</v>
      </c>
      <c r="BD8" s="48">
        <v>7441966</v>
      </c>
      <c r="BE8" s="48">
        <v>7210607</v>
      </c>
      <c r="BF8" s="48">
        <v>7470056</v>
      </c>
      <c r="BG8" s="48">
        <v>6279592</v>
      </c>
      <c r="BH8" s="48">
        <v>7164674</v>
      </c>
      <c r="BI8" s="48">
        <v>7017868</v>
      </c>
      <c r="BJ8" s="48">
        <v>6715864</v>
      </c>
      <c r="BK8" s="48">
        <v>6448315</v>
      </c>
      <c r="BL8" s="48">
        <v>6382750</v>
      </c>
      <c r="BM8" s="48">
        <v>6797081</v>
      </c>
      <c r="BN8" s="48">
        <v>6730354</v>
      </c>
      <c r="BO8" s="48">
        <v>6151974</v>
      </c>
      <c r="BP8" s="48">
        <v>6283761</v>
      </c>
      <c r="BQ8" s="48">
        <v>6488804</v>
      </c>
      <c r="BR8" s="48">
        <v>6446363</v>
      </c>
      <c r="BS8" s="48">
        <v>6011841</v>
      </c>
      <c r="BT8" s="48">
        <v>5833459</v>
      </c>
      <c r="BU8" s="48">
        <v>6310027</v>
      </c>
      <c r="BV8" s="48">
        <v>6562185</v>
      </c>
      <c r="BW8" s="48">
        <v>6347268</v>
      </c>
      <c r="BX8" s="48">
        <v>6137502</v>
      </c>
      <c r="BY8" s="48">
        <v>6126391</v>
      </c>
      <c r="BZ8" s="48">
        <v>6949237</v>
      </c>
      <c r="CA8" s="48">
        <v>6615850</v>
      </c>
      <c r="CB8" s="48">
        <v>6295768</v>
      </c>
      <c r="CC8" s="48">
        <v>6209029</v>
      </c>
      <c r="CD8" s="48">
        <v>6867147</v>
      </c>
      <c r="CE8" s="48">
        <v>6923926</v>
      </c>
      <c r="CF8" s="48">
        <v>6506059</v>
      </c>
      <c r="CG8" s="48">
        <v>6126580</v>
      </c>
      <c r="CH8" s="48">
        <v>6560528</v>
      </c>
      <c r="CI8" s="48">
        <v>7017811</v>
      </c>
      <c r="CJ8" s="48">
        <v>6682872</v>
      </c>
      <c r="CK8" s="48">
        <v>6365951</v>
      </c>
      <c r="CL8" s="48">
        <v>5799960</v>
      </c>
      <c r="CM8" s="48">
        <v>6805386</v>
      </c>
      <c r="CN8" s="48">
        <v>6759180</v>
      </c>
      <c r="CO8" s="48">
        <v>7375084</v>
      </c>
      <c r="CP8" s="48">
        <v>6118926</v>
      </c>
      <c r="CQ8" s="48">
        <v>7123576</v>
      </c>
      <c r="CR8" s="48">
        <v>7325189</v>
      </c>
      <c r="CS8" s="48">
        <v>6883068</v>
      </c>
      <c r="CT8" s="48">
        <v>6336786</v>
      </c>
      <c r="CU8" s="48">
        <v>6615393</v>
      </c>
      <c r="CV8" s="48">
        <v>6970855</v>
      </c>
      <c r="CW8" s="48">
        <v>6661984</v>
      </c>
      <c r="CX8" s="48">
        <v>6587713</v>
      </c>
      <c r="CY8" s="48">
        <v>6619323</v>
      </c>
      <c r="CZ8" s="48">
        <v>7126632</v>
      </c>
      <c r="DA8" s="48">
        <v>6684605</v>
      </c>
      <c r="DB8" s="49">
        <v>6291427</v>
      </c>
      <c r="DS8" s="32"/>
      <c r="DT8" s="33"/>
      <c r="DU8" s="27"/>
      <c r="DV8" s="27"/>
    </row>
    <row r="9" spans="1:126" x14ac:dyDescent="0.2">
      <c r="A9" s="34"/>
      <c r="B9" s="36" t="s">
        <v>12</v>
      </c>
      <c r="C9" s="47">
        <v>13578801</v>
      </c>
      <c r="D9" s="48">
        <v>12903785</v>
      </c>
      <c r="E9" s="48">
        <v>12803476</v>
      </c>
      <c r="F9" s="48">
        <v>11999451</v>
      </c>
      <c r="G9" s="48">
        <v>11837938</v>
      </c>
      <c r="H9" s="48">
        <v>12967753</v>
      </c>
      <c r="I9" s="48">
        <v>12585596</v>
      </c>
      <c r="J9" s="48">
        <v>12072656</v>
      </c>
      <c r="K9" s="48">
        <v>11304098</v>
      </c>
      <c r="L9" s="48">
        <v>11547082</v>
      </c>
      <c r="M9" s="48">
        <v>12408514</v>
      </c>
      <c r="N9" s="48">
        <v>12013488</v>
      </c>
      <c r="O9" s="48">
        <v>10940071</v>
      </c>
      <c r="P9" s="48">
        <v>11442186</v>
      </c>
      <c r="Q9" s="48">
        <v>12071712</v>
      </c>
      <c r="R9" s="48">
        <v>11739579</v>
      </c>
      <c r="S9" s="48">
        <v>11076317</v>
      </c>
      <c r="T9" s="48">
        <v>10673660</v>
      </c>
      <c r="U9" s="48">
        <v>11961581</v>
      </c>
      <c r="V9" s="48">
        <v>12079211</v>
      </c>
      <c r="W9" s="48">
        <v>11582000</v>
      </c>
      <c r="X9" s="48">
        <v>11187319</v>
      </c>
      <c r="Y9" s="48">
        <v>11884583</v>
      </c>
      <c r="Z9" s="48">
        <v>12860433</v>
      </c>
      <c r="AA9" s="48">
        <v>12048019</v>
      </c>
      <c r="AB9" s="48">
        <v>11487294</v>
      </c>
      <c r="AC9" s="48">
        <v>11481165</v>
      </c>
      <c r="AD9" s="48">
        <v>12941993</v>
      </c>
      <c r="AE9" s="48">
        <v>12604383</v>
      </c>
      <c r="AF9" s="48">
        <v>12024201</v>
      </c>
      <c r="AG9" s="48">
        <v>11516624</v>
      </c>
      <c r="AH9" s="48">
        <v>12708983</v>
      </c>
      <c r="AI9" s="48">
        <v>13517202</v>
      </c>
      <c r="AJ9" s="48">
        <v>12933290</v>
      </c>
      <c r="AK9" s="48">
        <v>12178066</v>
      </c>
      <c r="AL9" s="48">
        <v>11518508</v>
      </c>
      <c r="AM9" s="48">
        <v>13724201</v>
      </c>
      <c r="AN9" s="48">
        <v>13323137</v>
      </c>
      <c r="AO9" s="48">
        <v>13907335</v>
      </c>
      <c r="AP9" s="48">
        <v>12728720</v>
      </c>
      <c r="AQ9" s="48">
        <v>14365953</v>
      </c>
      <c r="AR9" s="48">
        <v>14431527</v>
      </c>
      <c r="AS9" s="48">
        <v>13289530</v>
      </c>
      <c r="AT9" s="48">
        <v>12204925</v>
      </c>
      <c r="AU9" s="48">
        <v>13517207</v>
      </c>
      <c r="AV9" s="48">
        <v>13252491</v>
      </c>
      <c r="AW9" s="48">
        <v>12739608</v>
      </c>
      <c r="AX9" s="48">
        <v>12487996</v>
      </c>
      <c r="AY9" s="48">
        <v>13061756</v>
      </c>
      <c r="AZ9" s="48">
        <v>13570916</v>
      </c>
      <c r="BA9" s="48">
        <v>13007507</v>
      </c>
      <c r="BB9" s="48">
        <v>12414788</v>
      </c>
      <c r="BC9" s="48">
        <v>12270768</v>
      </c>
      <c r="BD9" s="48">
        <v>13443802</v>
      </c>
      <c r="BE9" s="48">
        <v>13071865</v>
      </c>
      <c r="BF9" s="48">
        <v>13530683</v>
      </c>
      <c r="BG9" s="48">
        <v>11390399</v>
      </c>
      <c r="BH9" s="48">
        <v>12928311</v>
      </c>
      <c r="BI9" s="48">
        <v>12734359</v>
      </c>
      <c r="BJ9" s="48">
        <v>12177637</v>
      </c>
      <c r="BK9" s="48">
        <v>11666801</v>
      </c>
      <c r="BL9" s="48">
        <v>11547805</v>
      </c>
      <c r="BM9" s="48">
        <v>12304259</v>
      </c>
      <c r="BN9" s="48">
        <v>12208843</v>
      </c>
      <c r="BO9" s="48">
        <v>11158722</v>
      </c>
      <c r="BP9" s="48">
        <v>11384705</v>
      </c>
      <c r="BQ9" s="48">
        <v>11831112</v>
      </c>
      <c r="BR9" s="48">
        <v>11745184</v>
      </c>
      <c r="BS9" s="48">
        <v>10930455</v>
      </c>
      <c r="BT9" s="48">
        <v>10567361</v>
      </c>
      <c r="BU9" s="48">
        <v>11430516</v>
      </c>
      <c r="BV9" s="48">
        <v>11935907</v>
      </c>
      <c r="BW9" s="48">
        <v>11557577</v>
      </c>
      <c r="BX9" s="48">
        <v>11113272</v>
      </c>
      <c r="BY9" s="48">
        <v>11089939</v>
      </c>
      <c r="BZ9" s="48">
        <v>12613211</v>
      </c>
      <c r="CA9" s="48">
        <v>12008862</v>
      </c>
      <c r="CB9" s="48">
        <v>11379184</v>
      </c>
      <c r="CC9" s="48">
        <v>11177219</v>
      </c>
      <c r="CD9" s="48">
        <v>12342847</v>
      </c>
      <c r="CE9" s="48">
        <v>12474021</v>
      </c>
      <c r="CF9" s="48">
        <v>11719890</v>
      </c>
      <c r="CG9" s="48">
        <v>10981657</v>
      </c>
      <c r="CH9" s="48">
        <v>11752683</v>
      </c>
      <c r="CI9" s="48">
        <v>12646639</v>
      </c>
      <c r="CJ9" s="48">
        <v>12061755</v>
      </c>
      <c r="CK9" s="48">
        <v>11508567</v>
      </c>
      <c r="CL9" s="48">
        <v>10437166</v>
      </c>
      <c r="CM9" s="48">
        <v>12256366</v>
      </c>
      <c r="CN9" s="48">
        <v>12228684</v>
      </c>
      <c r="CO9" s="48">
        <v>13384663</v>
      </c>
      <c r="CP9" s="48">
        <v>11100886</v>
      </c>
      <c r="CQ9" s="48">
        <v>12849715</v>
      </c>
      <c r="CR9" s="48">
        <v>13261067</v>
      </c>
      <c r="CS9" s="48">
        <v>12460880</v>
      </c>
      <c r="CT9" s="48">
        <v>11444847</v>
      </c>
      <c r="CU9" s="48">
        <v>11900724</v>
      </c>
      <c r="CV9" s="48">
        <v>12606950</v>
      </c>
      <c r="CW9" s="48">
        <v>12036236</v>
      </c>
      <c r="CX9" s="48">
        <v>11857335</v>
      </c>
      <c r="CY9" s="48">
        <v>11844911</v>
      </c>
      <c r="CZ9" s="48">
        <v>12776990</v>
      </c>
      <c r="DA9" s="48">
        <v>11988765</v>
      </c>
      <c r="DB9" s="49">
        <v>11246999</v>
      </c>
      <c r="DS9" s="32"/>
      <c r="DT9" s="33"/>
      <c r="DU9" s="27"/>
      <c r="DV9" s="27"/>
    </row>
    <row r="10" spans="1:126" x14ac:dyDescent="0.2">
      <c r="A10" s="34"/>
      <c r="B10" s="36" t="s">
        <v>15</v>
      </c>
      <c r="C10" s="47">
        <v>21488347</v>
      </c>
      <c r="D10" s="48">
        <v>20253589</v>
      </c>
      <c r="E10" s="48">
        <v>20189097</v>
      </c>
      <c r="F10" s="48">
        <v>18952546</v>
      </c>
      <c r="G10" s="48">
        <v>18767570</v>
      </c>
      <c r="H10" s="48">
        <v>20532965</v>
      </c>
      <c r="I10" s="48">
        <v>19899929</v>
      </c>
      <c r="J10" s="48">
        <v>19087742</v>
      </c>
      <c r="K10" s="48">
        <v>17893531</v>
      </c>
      <c r="L10" s="48">
        <v>18240572</v>
      </c>
      <c r="M10" s="48">
        <v>19596260</v>
      </c>
      <c r="N10" s="48">
        <v>18965983</v>
      </c>
      <c r="O10" s="48">
        <v>17214542</v>
      </c>
      <c r="P10" s="48">
        <v>18071284</v>
      </c>
      <c r="Q10" s="48">
        <v>18952408</v>
      </c>
      <c r="R10" s="48">
        <v>18450734</v>
      </c>
      <c r="S10" s="48">
        <v>17458137</v>
      </c>
      <c r="T10" s="48">
        <v>16898519</v>
      </c>
      <c r="U10" s="48">
        <v>18950097</v>
      </c>
      <c r="V10" s="48">
        <v>19059132</v>
      </c>
      <c r="W10" s="48">
        <v>18251129</v>
      </c>
      <c r="X10" s="48">
        <v>17679361</v>
      </c>
      <c r="Y10" s="48">
        <v>18829610</v>
      </c>
      <c r="Z10" s="48">
        <v>20298177</v>
      </c>
      <c r="AA10" s="48">
        <v>18972990</v>
      </c>
      <c r="AB10" s="48">
        <v>18069182</v>
      </c>
      <c r="AC10" s="48">
        <v>18092905</v>
      </c>
      <c r="AD10" s="48">
        <v>20441879</v>
      </c>
      <c r="AE10" s="48">
        <v>19802168</v>
      </c>
      <c r="AF10" s="48">
        <v>18902575</v>
      </c>
      <c r="AG10" s="48">
        <v>18156161</v>
      </c>
      <c r="AH10" s="48">
        <v>20133658</v>
      </c>
      <c r="AI10" s="48">
        <v>21347571</v>
      </c>
      <c r="AJ10" s="48">
        <v>20441468</v>
      </c>
      <c r="AK10" s="48">
        <v>19253659</v>
      </c>
      <c r="AL10" s="48">
        <v>18220858</v>
      </c>
      <c r="AM10" s="48">
        <v>21598404</v>
      </c>
      <c r="AN10" s="48">
        <v>20890277</v>
      </c>
      <c r="AO10" s="48">
        <v>21790459</v>
      </c>
      <c r="AP10" s="48">
        <v>19967364</v>
      </c>
      <c r="AQ10" s="48">
        <v>22697117</v>
      </c>
      <c r="AR10" s="48">
        <v>22717135</v>
      </c>
      <c r="AS10" s="48">
        <v>20896185</v>
      </c>
      <c r="AT10" s="48">
        <v>19330069</v>
      </c>
      <c r="AU10" s="48">
        <v>21591314</v>
      </c>
      <c r="AV10" s="48">
        <v>21055109</v>
      </c>
      <c r="AW10" s="48">
        <v>20335400</v>
      </c>
      <c r="AX10" s="48">
        <v>19982377</v>
      </c>
      <c r="AY10" s="48">
        <v>20939613</v>
      </c>
      <c r="AZ10" s="48">
        <v>21757006</v>
      </c>
      <c r="BA10" s="48">
        <v>20862880</v>
      </c>
      <c r="BB10" s="48">
        <v>19962286</v>
      </c>
      <c r="BC10" s="48">
        <v>19875447</v>
      </c>
      <c r="BD10" s="48">
        <v>21784688</v>
      </c>
      <c r="BE10" s="48">
        <v>21197366</v>
      </c>
      <c r="BF10" s="48">
        <v>21970847</v>
      </c>
      <c r="BG10" s="48">
        <v>18395232</v>
      </c>
      <c r="BH10" s="48">
        <v>21162142</v>
      </c>
      <c r="BI10" s="48">
        <v>20718727</v>
      </c>
      <c r="BJ10" s="48">
        <v>19889717</v>
      </c>
      <c r="BK10" s="48">
        <v>19107040</v>
      </c>
      <c r="BL10" s="48">
        <v>18937651</v>
      </c>
      <c r="BM10" s="48">
        <v>20224289</v>
      </c>
      <c r="BN10" s="48">
        <v>20004067</v>
      </c>
      <c r="BO10" s="48">
        <v>18187606</v>
      </c>
      <c r="BP10" s="48">
        <v>18554770</v>
      </c>
      <c r="BQ10" s="48">
        <v>19252009</v>
      </c>
      <c r="BR10" s="48">
        <v>19138652</v>
      </c>
      <c r="BS10" s="48">
        <v>17856567</v>
      </c>
      <c r="BT10" s="48">
        <v>17341078</v>
      </c>
      <c r="BU10" s="48">
        <v>18849433</v>
      </c>
      <c r="BV10" s="48">
        <v>19636679</v>
      </c>
      <c r="BW10" s="48">
        <v>19028286</v>
      </c>
      <c r="BX10" s="48">
        <v>18396385</v>
      </c>
      <c r="BY10" s="48">
        <v>18357578</v>
      </c>
      <c r="BZ10" s="48">
        <v>20881537</v>
      </c>
      <c r="CA10" s="48">
        <v>19876222</v>
      </c>
      <c r="CB10" s="48">
        <v>18866283</v>
      </c>
      <c r="CC10" s="48">
        <v>18589106</v>
      </c>
      <c r="CD10" s="48">
        <v>20670587</v>
      </c>
      <c r="CE10" s="48">
        <v>20842766</v>
      </c>
      <c r="CF10" s="48">
        <v>19610276</v>
      </c>
      <c r="CG10" s="48">
        <v>18518707</v>
      </c>
      <c r="CH10" s="48">
        <v>19888067</v>
      </c>
      <c r="CI10" s="48">
        <v>21342442</v>
      </c>
      <c r="CJ10" s="48">
        <v>20320510</v>
      </c>
      <c r="CK10" s="48">
        <v>19304538</v>
      </c>
      <c r="CL10" s="48">
        <v>17513058</v>
      </c>
      <c r="CM10" s="48">
        <v>20657791</v>
      </c>
      <c r="CN10" s="48">
        <v>20419215</v>
      </c>
      <c r="CO10" s="48">
        <v>22343613</v>
      </c>
      <c r="CP10" s="48">
        <v>18521490</v>
      </c>
      <c r="CQ10" s="48">
        <v>21624278</v>
      </c>
      <c r="CR10" s="48">
        <v>22299296</v>
      </c>
      <c r="CS10" s="48">
        <v>21007500</v>
      </c>
      <c r="CT10" s="48">
        <v>19298839</v>
      </c>
      <c r="CU10" s="48">
        <v>20194368</v>
      </c>
      <c r="CV10" s="48">
        <v>21329867</v>
      </c>
      <c r="CW10" s="48">
        <v>20350144</v>
      </c>
      <c r="CX10" s="48">
        <v>20112466</v>
      </c>
      <c r="CY10" s="48">
        <v>20176262</v>
      </c>
      <c r="CZ10" s="48">
        <v>21610504</v>
      </c>
      <c r="DA10" s="48">
        <v>20182112</v>
      </c>
      <c r="DB10" s="49">
        <v>18926424</v>
      </c>
      <c r="DS10" s="32"/>
      <c r="DT10" s="33"/>
      <c r="DU10" s="27"/>
      <c r="DV10" s="27"/>
    </row>
    <row r="11" spans="1:126" x14ac:dyDescent="0.2">
      <c r="A11" s="34"/>
      <c r="B11" s="34" t="s">
        <v>19</v>
      </c>
      <c r="C11" s="47">
        <v>5118851</v>
      </c>
      <c r="D11" s="48">
        <v>4914234</v>
      </c>
      <c r="E11" s="48">
        <v>4893275</v>
      </c>
      <c r="F11" s="48">
        <v>4918311</v>
      </c>
      <c r="G11" s="48">
        <v>4954732</v>
      </c>
      <c r="H11" s="48">
        <v>5096886</v>
      </c>
      <c r="I11" s="48">
        <v>5066412</v>
      </c>
      <c r="J11" s="48">
        <v>4843149</v>
      </c>
      <c r="K11" s="48">
        <v>4320677</v>
      </c>
      <c r="L11" s="48">
        <v>4387576</v>
      </c>
      <c r="M11" s="48">
        <v>5109110</v>
      </c>
      <c r="N11" s="48">
        <v>5119282</v>
      </c>
      <c r="O11" s="48">
        <v>4290151</v>
      </c>
      <c r="P11" s="48">
        <v>4451903</v>
      </c>
      <c r="Q11" s="48">
        <v>4818158</v>
      </c>
      <c r="R11" s="48">
        <v>4644228</v>
      </c>
      <c r="S11" s="48">
        <v>4301878</v>
      </c>
      <c r="T11" s="48">
        <v>4126923</v>
      </c>
      <c r="U11" s="48">
        <v>4913779</v>
      </c>
      <c r="V11" s="48">
        <v>4681178</v>
      </c>
      <c r="W11" s="48">
        <v>4341211</v>
      </c>
      <c r="X11" s="48">
        <v>4493732</v>
      </c>
      <c r="Y11" s="48">
        <v>4640193</v>
      </c>
      <c r="Z11" s="48">
        <v>5003412</v>
      </c>
      <c r="AA11" s="48">
        <v>4615985</v>
      </c>
      <c r="AB11" s="48">
        <v>4221231</v>
      </c>
      <c r="AC11" s="48">
        <v>4138477</v>
      </c>
      <c r="AD11" s="48">
        <v>4881227</v>
      </c>
      <c r="AE11" s="48">
        <v>4683123</v>
      </c>
      <c r="AF11" s="48">
        <v>4238698</v>
      </c>
      <c r="AG11" s="48">
        <v>4344677</v>
      </c>
      <c r="AH11" s="48">
        <v>5143517</v>
      </c>
      <c r="AI11" s="48">
        <v>5684745</v>
      </c>
      <c r="AJ11" s="48">
        <v>5045325</v>
      </c>
      <c r="AK11" s="48">
        <v>4667286</v>
      </c>
      <c r="AL11" s="48">
        <v>4799182</v>
      </c>
      <c r="AM11" s="48">
        <v>5778118</v>
      </c>
      <c r="AN11" s="48">
        <v>5276996</v>
      </c>
      <c r="AO11" s="48">
        <v>5575785</v>
      </c>
      <c r="AP11" s="48">
        <v>5373006</v>
      </c>
      <c r="AQ11" s="48">
        <v>6311339</v>
      </c>
      <c r="AR11" s="48">
        <v>6279460</v>
      </c>
      <c r="AS11" s="48">
        <v>5537792</v>
      </c>
      <c r="AT11" s="48">
        <v>4855820</v>
      </c>
      <c r="AU11" s="48">
        <v>5264248</v>
      </c>
      <c r="AV11" s="48">
        <v>5050367</v>
      </c>
      <c r="AW11" s="48">
        <v>4850765</v>
      </c>
      <c r="AX11" s="48">
        <v>4694399</v>
      </c>
      <c r="AY11" s="48">
        <v>4653086</v>
      </c>
      <c r="AZ11" s="48">
        <v>5114820</v>
      </c>
      <c r="BA11" s="48">
        <v>5016741</v>
      </c>
      <c r="BB11" s="48">
        <v>4845868</v>
      </c>
      <c r="BC11" s="48">
        <v>4533764</v>
      </c>
      <c r="BD11" s="48">
        <v>5389993</v>
      </c>
      <c r="BE11" s="48">
        <v>5224117</v>
      </c>
      <c r="BF11" s="48">
        <v>5525667</v>
      </c>
      <c r="BG11" s="48">
        <v>4216633</v>
      </c>
      <c r="BH11" s="48">
        <v>5406904</v>
      </c>
      <c r="BI11" s="48">
        <v>5305224</v>
      </c>
      <c r="BJ11" s="48">
        <v>4718887</v>
      </c>
      <c r="BK11" s="48">
        <v>4382545</v>
      </c>
      <c r="BL11" s="48">
        <v>4221043</v>
      </c>
      <c r="BM11" s="48">
        <v>4966673</v>
      </c>
      <c r="BN11" s="48">
        <v>5017880</v>
      </c>
      <c r="BO11" s="48">
        <v>4839214</v>
      </c>
      <c r="BP11" s="48">
        <v>4369522</v>
      </c>
      <c r="BQ11" s="48">
        <v>4595471</v>
      </c>
      <c r="BR11" s="48">
        <v>4533185</v>
      </c>
      <c r="BS11" s="48">
        <v>4395846</v>
      </c>
      <c r="BT11" s="48">
        <v>4035215</v>
      </c>
      <c r="BU11" s="48">
        <v>4725342</v>
      </c>
      <c r="BV11" s="48">
        <v>4926148</v>
      </c>
      <c r="BW11" s="48">
        <v>4267542</v>
      </c>
      <c r="BX11" s="48">
        <v>4028673</v>
      </c>
      <c r="BY11" s="48">
        <v>4453048</v>
      </c>
      <c r="BZ11" s="48">
        <v>5356275</v>
      </c>
      <c r="CA11" s="48">
        <v>4649376</v>
      </c>
      <c r="CB11" s="48">
        <v>4249532</v>
      </c>
      <c r="CC11" s="48">
        <v>4005290</v>
      </c>
      <c r="CD11" s="48">
        <v>4981637</v>
      </c>
      <c r="CE11" s="48">
        <v>4829916</v>
      </c>
      <c r="CF11" s="48">
        <v>4417498</v>
      </c>
      <c r="CG11" s="48">
        <v>4162401</v>
      </c>
      <c r="CH11" s="48">
        <v>4793176</v>
      </c>
      <c r="CI11" s="48">
        <v>4928520</v>
      </c>
      <c r="CJ11" s="48">
        <v>4649946</v>
      </c>
      <c r="CK11" s="48">
        <v>4386806</v>
      </c>
      <c r="CL11" s="48">
        <v>4311219</v>
      </c>
      <c r="CM11" s="48">
        <v>4868792</v>
      </c>
      <c r="CN11" s="48">
        <v>4751555</v>
      </c>
      <c r="CO11" s="48">
        <v>5513847</v>
      </c>
      <c r="CP11" s="48">
        <v>4840917</v>
      </c>
      <c r="CQ11" s="48">
        <v>5953804</v>
      </c>
      <c r="CR11" s="48">
        <v>5913928</v>
      </c>
      <c r="CS11" s="48">
        <v>4747227</v>
      </c>
      <c r="CT11" s="48">
        <v>4273072</v>
      </c>
      <c r="CU11" s="48">
        <v>4007679</v>
      </c>
      <c r="CV11" s="48">
        <v>4612843</v>
      </c>
      <c r="CW11" s="48">
        <v>4322966</v>
      </c>
      <c r="CX11" s="48">
        <v>4217165</v>
      </c>
      <c r="CY11" s="48">
        <v>4131374</v>
      </c>
      <c r="CZ11" s="48">
        <v>4562993</v>
      </c>
      <c r="DA11" s="48">
        <v>4057460</v>
      </c>
      <c r="DB11" s="49">
        <v>3890759</v>
      </c>
      <c r="DS11" s="32"/>
      <c r="DT11" s="33"/>
      <c r="DU11" s="27"/>
      <c r="DV11" s="27"/>
    </row>
    <row r="12" spans="1:126" x14ac:dyDescent="0.2">
      <c r="A12" s="34"/>
      <c r="B12" s="34" t="s">
        <v>22</v>
      </c>
      <c r="C12" s="47">
        <v>9460449</v>
      </c>
      <c r="D12" s="48">
        <v>9260741</v>
      </c>
      <c r="E12" s="48">
        <v>9019181</v>
      </c>
      <c r="F12" s="48">
        <v>8973054</v>
      </c>
      <c r="G12" s="48">
        <v>9021298</v>
      </c>
      <c r="H12" s="48">
        <v>9496477</v>
      </c>
      <c r="I12" s="48">
        <v>9441146</v>
      </c>
      <c r="J12" s="48">
        <v>8855470</v>
      </c>
      <c r="K12" s="48">
        <v>7867922</v>
      </c>
      <c r="L12" s="48">
        <v>8185530</v>
      </c>
      <c r="M12" s="48">
        <v>9579782</v>
      </c>
      <c r="N12" s="48">
        <v>9442544</v>
      </c>
      <c r="O12" s="48">
        <v>7853577</v>
      </c>
      <c r="P12" s="48">
        <v>8161265</v>
      </c>
      <c r="Q12" s="48">
        <v>8968280</v>
      </c>
      <c r="R12" s="48">
        <v>8634767</v>
      </c>
      <c r="S12" s="48">
        <v>7818875</v>
      </c>
      <c r="T12" s="48">
        <v>7604179</v>
      </c>
      <c r="U12" s="48">
        <v>9122619</v>
      </c>
      <c r="V12" s="48">
        <v>8690125</v>
      </c>
      <c r="W12" s="48">
        <v>7928270</v>
      </c>
      <c r="X12" s="48">
        <v>8146340</v>
      </c>
      <c r="Y12" s="48">
        <v>8474939</v>
      </c>
      <c r="Z12" s="48">
        <v>9352319</v>
      </c>
      <c r="AA12" s="48">
        <v>8514887</v>
      </c>
      <c r="AB12" s="48">
        <v>7673401</v>
      </c>
      <c r="AC12" s="48">
        <v>7524326</v>
      </c>
      <c r="AD12" s="48">
        <v>9079778</v>
      </c>
      <c r="AE12" s="48">
        <v>8696106</v>
      </c>
      <c r="AF12" s="48">
        <v>7744861</v>
      </c>
      <c r="AG12" s="48">
        <v>7912844</v>
      </c>
      <c r="AH12" s="48">
        <v>9486021</v>
      </c>
      <c r="AI12" s="48">
        <v>10558935</v>
      </c>
      <c r="AJ12" s="48">
        <v>9326746</v>
      </c>
      <c r="AK12" s="48">
        <v>8528183</v>
      </c>
      <c r="AL12" s="48">
        <v>8873517</v>
      </c>
      <c r="AM12" s="48">
        <v>10841566</v>
      </c>
      <c r="AN12" s="48">
        <v>9891022</v>
      </c>
      <c r="AO12" s="48">
        <v>10332516</v>
      </c>
      <c r="AP12" s="48">
        <v>9949146</v>
      </c>
      <c r="AQ12" s="48">
        <v>11781855</v>
      </c>
      <c r="AR12" s="48">
        <v>11765760</v>
      </c>
      <c r="AS12" s="48">
        <v>10312289</v>
      </c>
      <c r="AT12" s="48">
        <v>8903109</v>
      </c>
      <c r="AU12" s="48">
        <v>9803519</v>
      </c>
      <c r="AV12" s="48">
        <v>9527155</v>
      </c>
      <c r="AW12" s="48">
        <v>8898867</v>
      </c>
      <c r="AX12" s="48">
        <v>8565589</v>
      </c>
      <c r="AY12" s="48">
        <v>8601968</v>
      </c>
      <c r="AZ12" s="48">
        <v>9489201</v>
      </c>
      <c r="BA12" s="48">
        <v>9278605</v>
      </c>
      <c r="BB12" s="48">
        <v>8899009</v>
      </c>
      <c r="BC12" s="48">
        <v>8271544</v>
      </c>
      <c r="BD12" s="48">
        <v>10041408</v>
      </c>
      <c r="BE12" s="48">
        <v>9692409</v>
      </c>
      <c r="BF12" s="48">
        <v>10204623</v>
      </c>
      <c r="BG12" s="48">
        <v>7821557</v>
      </c>
      <c r="BH12" s="48">
        <v>10108629</v>
      </c>
      <c r="BI12" s="48">
        <v>9936516</v>
      </c>
      <c r="BJ12" s="48">
        <v>8712619</v>
      </c>
      <c r="BK12" s="48">
        <v>7986380</v>
      </c>
      <c r="BL12" s="48">
        <v>7886507</v>
      </c>
      <c r="BM12" s="48">
        <v>9342627</v>
      </c>
      <c r="BN12" s="48">
        <v>9204922</v>
      </c>
      <c r="BO12" s="48">
        <v>8817251</v>
      </c>
      <c r="BP12" s="48">
        <v>7956888</v>
      </c>
      <c r="BQ12" s="48">
        <v>8579042</v>
      </c>
      <c r="BR12" s="48">
        <v>8396559</v>
      </c>
      <c r="BS12" s="48">
        <v>8044137</v>
      </c>
      <c r="BT12" s="48">
        <v>7361403</v>
      </c>
      <c r="BU12" s="48">
        <v>8814131</v>
      </c>
      <c r="BV12" s="48">
        <v>9231106</v>
      </c>
      <c r="BW12" s="48">
        <v>7940049</v>
      </c>
      <c r="BX12" s="48">
        <v>7411165</v>
      </c>
      <c r="BY12" s="48">
        <v>8178641</v>
      </c>
      <c r="BZ12" s="48">
        <v>9981787</v>
      </c>
      <c r="CA12" s="48">
        <v>8660226</v>
      </c>
      <c r="CB12" s="48">
        <v>7759550</v>
      </c>
      <c r="CC12" s="48">
        <v>7296366</v>
      </c>
      <c r="CD12" s="48">
        <v>9265185</v>
      </c>
      <c r="CE12" s="48">
        <v>8984086</v>
      </c>
      <c r="CF12" s="48">
        <v>8142167</v>
      </c>
      <c r="CG12" s="48">
        <v>7608513</v>
      </c>
      <c r="CH12" s="48">
        <v>8814666</v>
      </c>
      <c r="CI12" s="48">
        <v>9261379</v>
      </c>
      <c r="CJ12" s="48">
        <v>8582677</v>
      </c>
      <c r="CK12" s="48">
        <v>8001624</v>
      </c>
      <c r="CL12" s="48">
        <v>7937594</v>
      </c>
      <c r="CM12" s="48">
        <v>9150168</v>
      </c>
      <c r="CN12" s="48">
        <v>8897865</v>
      </c>
      <c r="CO12" s="48">
        <v>10162467</v>
      </c>
      <c r="CP12" s="48">
        <v>8845226</v>
      </c>
      <c r="CQ12" s="48">
        <v>10988576</v>
      </c>
      <c r="CR12" s="48">
        <v>10894974</v>
      </c>
      <c r="CS12" s="48">
        <v>8827760</v>
      </c>
      <c r="CT12" s="48">
        <v>7904597</v>
      </c>
      <c r="CU12" s="48">
        <v>7526977</v>
      </c>
      <c r="CV12" s="48">
        <v>8745727</v>
      </c>
      <c r="CW12" s="48">
        <v>7976452</v>
      </c>
      <c r="CX12" s="48">
        <v>7669182</v>
      </c>
      <c r="CY12" s="48">
        <v>7577777</v>
      </c>
      <c r="CZ12" s="48">
        <v>8440408</v>
      </c>
      <c r="DA12" s="48">
        <v>7484844</v>
      </c>
      <c r="DB12" s="49">
        <v>7064401</v>
      </c>
      <c r="DS12" s="32"/>
      <c r="DT12" s="33"/>
      <c r="DU12" s="27"/>
      <c r="DV12" s="27"/>
    </row>
    <row r="13" spans="1:126" x14ac:dyDescent="0.2">
      <c r="A13" s="34"/>
      <c r="B13" s="34" t="s">
        <v>24</v>
      </c>
      <c r="C13" s="47">
        <v>14619201</v>
      </c>
      <c r="D13" s="48">
        <v>14148461</v>
      </c>
      <c r="E13" s="48">
        <v>14262164</v>
      </c>
      <c r="F13" s="48">
        <v>14152058</v>
      </c>
      <c r="G13" s="48">
        <v>14250797</v>
      </c>
      <c r="H13" s="48">
        <v>14392774</v>
      </c>
      <c r="I13" s="48">
        <v>14346061</v>
      </c>
      <c r="J13" s="48">
        <v>13662067</v>
      </c>
      <c r="K13" s="48">
        <v>12266465</v>
      </c>
      <c r="L13" s="48">
        <v>12603481</v>
      </c>
      <c r="M13" s="48">
        <v>14645079</v>
      </c>
      <c r="N13" s="48">
        <v>14660225</v>
      </c>
      <c r="O13" s="48">
        <v>12438935</v>
      </c>
      <c r="P13" s="48">
        <v>12826937</v>
      </c>
      <c r="Q13" s="48">
        <v>13869757</v>
      </c>
      <c r="R13" s="48">
        <v>13198376</v>
      </c>
      <c r="S13" s="48">
        <v>12217638</v>
      </c>
      <c r="T13" s="48">
        <v>11687058</v>
      </c>
      <c r="U13" s="48">
        <v>13948826</v>
      </c>
      <c r="V13" s="48">
        <v>13446497</v>
      </c>
      <c r="W13" s="48">
        <v>12508538</v>
      </c>
      <c r="X13" s="48">
        <v>12798128</v>
      </c>
      <c r="Y13" s="48">
        <v>13297179</v>
      </c>
      <c r="Z13" s="48">
        <v>14367696</v>
      </c>
      <c r="AA13" s="48">
        <v>13325616</v>
      </c>
      <c r="AB13" s="48">
        <v>11710497</v>
      </c>
      <c r="AC13" s="48">
        <v>11521727</v>
      </c>
      <c r="AD13" s="48">
        <v>13865082</v>
      </c>
      <c r="AE13" s="48">
        <v>13446824</v>
      </c>
      <c r="AF13" s="48">
        <v>11988419</v>
      </c>
      <c r="AG13" s="48">
        <v>12129753</v>
      </c>
      <c r="AH13" s="48">
        <v>14516737</v>
      </c>
      <c r="AI13" s="48">
        <v>16121218</v>
      </c>
      <c r="AJ13" s="48">
        <v>14162012</v>
      </c>
      <c r="AK13" s="48">
        <v>13217426</v>
      </c>
      <c r="AL13" s="48">
        <v>13323210</v>
      </c>
      <c r="AM13" s="48">
        <v>16198827</v>
      </c>
      <c r="AN13" s="48">
        <v>14837643</v>
      </c>
      <c r="AO13" s="48">
        <v>15823262</v>
      </c>
      <c r="AP13" s="48">
        <v>15471048</v>
      </c>
      <c r="AQ13" s="48">
        <v>18288280</v>
      </c>
      <c r="AR13" s="48">
        <v>17970469</v>
      </c>
      <c r="AS13" s="48">
        <v>15792925</v>
      </c>
      <c r="AT13" s="48">
        <v>13747530</v>
      </c>
      <c r="AU13" s="48">
        <v>14718521</v>
      </c>
      <c r="AV13" s="48">
        <v>14214664</v>
      </c>
      <c r="AW13" s="48">
        <v>13688564</v>
      </c>
      <c r="AX13" s="48">
        <v>13263134</v>
      </c>
      <c r="AY13" s="48">
        <v>13340709</v>
      </c>
      <c r="AZ13" s="48">
        <v>15011956</v>
      </c>
      <c r="BA13" s="48">
        <v>14721665</v>
      </c>
      <c r="BB13" s="48">
        <v>14138892</v>
      </c>
      <c r="BC13" s="48">
        <v>13323923</v>
      </c>
      <c r="BD13" s="48">
        <v>15853939</v>
      </c>
      <c r="BE13" s="48">
        <v>15073617</v>
      </c>
      <c r="BF13" s="48">
        <v>15812578</v>
      </c>
      <c r="BG13" s="48">
        <v>12501249</v>
      </c>
      <c r="BH13" s="48">
        <v>15635187</v>
      </c>
      <c r="BI13" s="48">
        <v>15503943</v>
      </c>
      <c r="BJ13" s="48">
        <v>13556286</v>
      </c>
      <c r="BK13" s="48">
        <v>12711382</v>
      </c>
      <c r="BL13" s="48">
        <v>12551443</v>
      </c>
      <c r="BM13" s="48">
        <v>14895321</v>
      </c>
      <c r="BN13" s="48">
        <v>14945125</v>
      </c>
      <c r="BO13" s="48">
        <v>14404897</v>
      </c>
      <c r="BP13" s="48">
        <v>13279962</v>
      </c>
      <c r="BQ13" s="48">
        <v>13788795</v>
      </c>
      <c r="BR13" s="48">
        <v>13285331</v>
      </c>
      <c r="BS13" s="48">
        <v>12914884</v>
      </c>
      <c r="BT13" s="48">
        <v>12299111</v>
      </c>
      <c r="BU13" s="48">
        <v>13967354</v>
      </c>
      <c r="BV13" s="48">
        <v>14399914</v>
      </c>
      <c r="BW13" s="48">
        <v>13036889</v>
      </c>
      <c r="BX13" s="48">
        <v>12241190</v>
      </c>
      <c r="BY13" s="48">
        <v>13126254</v>
      </c>
      <c r="BZ13" s="48">
        <v>15818440</v>
      </c>
      <c r="CA13" s="48">
        <v>14343170</v>
      </c>
      <c r="CB13" s="48">
        <v>13045077</v>
      </c>
      <c r="CC13" s="48">
        <v>12380930</v>
      </c>
      <c r="CD13" s="48">
        <v>15300803</v>
      </c>
      <c r="CE13" s="48">
        <v>14410955</v>
      </c>
      <c r="CF13" s="48">
        <v>13472492</v>
      </c>
      <c r="CG13" s="48">
        <v>12231065</v>
      </c>
      <c r="CH13" s="48">
        <v>13981812</v>
      </c>
      <c r="CI13" s="48">
        <v>14478109</v>
      </c>
      <c r="CJ13" s="48">
        <v>13638019</v>
      </c>
      <c r="CK13" s="48">
        <v>12944677</v>
      </c>
      <c r="CL13" s="48">
        <v>12615772</v>
      </c>
      <c r="CM13" s="48">
        <v>14717369</v>
      </c>
      <c r="CN13" s="48">
        <v>14116853</v>
      </c>
      <c r="CO13" s="48">
        <v>16255267</v>
      </c>
      <c r="CP13" s="48">
        <v>14701994</v>
      </c>
      <c r="CQ13" s="48">
        <v>17891023</v>
      </c>
      <c r="CR13" s="48">
        <v>17864126</v>
      </c>
      <c r="CS13" s="48">
        <v>14430175</v>
      </c>
      <c r="CT13" s="48">
        <v>12786840</v>
      </c>
      <c r="CU13" s="48">
        <v>11905913</v>
      </c>
      <c r="CV13" s="48">
        <v>13949452</v>
      </c>
      <c r="CW13" s="48">
        <v>13234168</v>
      </c>
      <c r="CX13" s="48">
        <v>12842041</v>
      </c>
      <c r="CY13" s="48">
        <v>12327206</v>
      </c>
      <c r="CZ13" s="48">
        <v>13461720</v>
      </c>
      <c r="DA13" s="48">
        <v>12074438</v>
      </c>
      <c r="DB13" s="49">
        <v>11587243</v>
      </c>
      <c r="DS13" s="32"/>
      <c r="DT13" s="33"/>
      <c r="DU13" s="27"/>
      <c r="DV13" s="27"/>
    </row>
    <row r="14" spans="1:126" x14ac:dyDescent="0.2">
      <c r="A14" s="34"/>
      <c r="B14" s="35" t="s">
        <v>27</v>
      </c>
      <c r="C14" s="47">
        <v>5081819</v>
      </c>
      <c r="D14" s="48">
        <v>4823338</v>
      </c>
      <c r="E14" s="48">
        <v>4885875</v>
      </c>
      <c r="F14" s="48">
        <v>4966561</v>
      </c>
      <c r="G14" s="48">
        <v>5003227</v>
      </c>
      <c r="H14" s="48">
        <v>5035294</v>
      </c>
      <c r="I14" s="48">
        <v>5025623</v>
      </c>
      <c r="J14" s="48">
        <v>4868130</v>
      </c>
      <c r="K14" s="48">
        <v>4392973</v>
      </c>
      <c r="L14" s="48">
        <v>4342679</v>
      </c>
      <c r="M14" s="48">
        <v>5064064</v>
      </c>
      <c r="N14" s="48">
        <v>5142028</v>
      </c>
      <c r="O14" s="48">
        <v>4315754</v>
      </c>
      <c r="P14" s="48">
        <v>4457736</v>
      </c>
      <c r="Q14" s="48">
        <v>4750676</v>
      </c>
      <c r="R14" s="48">
        <v>4646304</v>
      </c>
      <c r="S14" s="48">
        <v>4347982</v>
      </c>
      <c r="T14" s="48">
        <v>4154585</v>
      </c>
      <c r="U14" s="48">
        <v>4845516</v>
      </c>
      <c r="V14" s="48">
        <v>4674762</v>
      </c>
      <c r="W14" s="48">
        <v>4381709</v>
      </c>
      <c r="X14" s="48">
        <v>4547799</v>
      </c>
      <c r="Y14" s="48">
        <v>4648260</v>
      </c>
      <c r="Z14" s="48">
        <v>4949588</v>
      </c>
      <c r="AA14" s="48">
        <v>4633386</v>
      </c>
      <c r="AB14" s="48">
        <v>4310731</v>
      </c>
      <c r="AC14" s="48">
        <v>4195306</v>
      </c>
      <c r="AD14" s="48">
        <v>4835187</v>
      </c>
      <c r="AE14" s="48">
        <v>4662043</v>
      </c>
      <c r="AF14" s="48">
        <v>4315502</v>
      </c>
      <c r="AG14" s="48">
        <v>4402220</v>
      </c>
      <c r="AH14" s="48">
        <v>5086172</v>
      </c>
      <c r="AI14" s="48">
        <v>5641422</v>
      </c>
      <c r="AJ14" s="48">
        <v>5091878</v>
      </c>
      <c r="AK14" s="48">
        <v>4903256</v>
      </c>
      <c r="AL14" s="48">
        <v>4660480</v>
      </c>
      <c r="AM14" s="48">
        <v>5608607</v>
      </c>
      <c r="AN14" s="48">
        <v>5234678</v>
      </c>
      <c r="AO14" s="48">
        <v>5603126</v>
      </c>
      <c r="AP14" s="48">
        <v>5361629</v>
      </c>
      <c r="AQ14" s="48">
        <v>6148456</v>
      </c>
      <c r="AR14" s="48">
        <v>6105408</v>
      </c>
      <c r="AS14" s="48">
        <v>5513382</v>
      </c>
      <c r="AT14" s="48">
        <v>4867623</v>
      </c>
      <c r="AU14" s="48">
        <v>5187326</v>
      </c>
      <c r="AV14" s="48">
        <v>4955894</v>
      </c>
      <c r="AW14" s="48">
        <v>4912855</v>
      </c>
      <c r="AX14" s="48">
        <v>4707105</v>
      </c>
      <c r="AY14" s="48">
        <v>4619125</v>
      </c>
      <c r="AZ14" s="48">
        <v>5066505</v>
      </c>
      <c r="BA14" s="48">
        <v>5024538</v>
      </c>
      <c r="BB14" s="48">
        <v>4872644</v>
      </c>
      <c r="BC14" s="48">
        <v>4556895</v>
      </c>
      <c r="BD14" s="48">
        <v>5281327</v>
      </c>
      <c r="BE14" s="48">
        <v>5137344</v>
      </c>
      <c r="BF14" s="48">
        <v>5438864</v>
      </c>
      <c r="BG14" s="48">
        <v>4216837</v>
      </c>
      <c r="BH14" s="48">
        <v>5235647</v>
      </c>
      <c r="BI14" s="48">
        <v>5269461</v>
      </c>
      <c r="BJ14" s="48">
        <v>4739139</v>
      </c>
      <c r="BK14" s="48">
        <v>4431034</v>
      </c>
      <c r="BL14" s="48">
        <v>4176054</v>
      </c>
      <c r="BM14" s="48">
        <v>4868405</v>
      </c>
      <c r="BN14" s="48">
        <v>4992516</v>
      </c>
      <c r="BO14" s="48">
        <v>4869548</v>
      </c>
      <c r="BP14" s="48">
        <v>4382246</v>
      </c>
      <c r="BQ14" s="48">
        <v>4512458</v>
      </c>
      <c r="BR14" s="48">
        <v>4553626</v>
      </c>
      <c r="BS14" s="48">
        <v>4483612</v>
      </c>
      <c r="BT14" s="48">
        <v>4113181</v>
      </c>
      <c r="BU14" s="48">
        <v>4630532</v>
      </c>
      <c r="BV14" s="48">
        <v>4887710</v>
      </c>
      <c r="BW14" s="48">
        <v>4278935</v>
      </c>
      <c r="BX14" s="48">
        <v>4130755</v>
      </c>
      <c r="BY14" s="48">
        <v>4450904</v>
      </c>
      <c r="BZ14" s="48">
        <v>5305177</v>
      </c>
      <c r="CA14" s="48">
        <v>4625581</v>
      </c>
      <c r="CB14" s="48">
        <v>4323041</v>
      </c>
      <c r="CC14" s="48">
        <v>4074939</v>
      </c>
      <c r="CD14" s="48">
        <v>4903175</v>
      </c>
      <c r="CE14" s="48">
        <v>4803405</v>
      </c>
      <c r="CF14" s="48">
        <v>4503741</v>
      </c>
      <c r="CG14" s="48">
        <v>4274364</v>
      </c>
      <c r="CH14" s="48">
        <v>4794261</v>
      </c>
      <c r="CI14" s="48">
        <v>4860774</v>
      </c>
      <c r="CJ14" s="48">
        <v>4703962</v>
      </c>
      <c r="CK14" s="48">
        <v>4657361</v>
      </c>
      <c r="CL14" s="48">
        <v>4201335</v>
      </c>
      <c r="CM14" s="48">
        <v>4681590</v>
      </c>
      <c r="CN14" s="48">
        <v>4656898</v>
      </c>
      <c r="CO14" s="48">
        <v>5498316</v>
      </c>
      <c r="CP14" s="48">
        <v>4828629</v>
      </c>
      <c r="CQ14" s="48">
        <v>5780309</v>
      </c>
      <c r="CR14" s="48">
        <v>5753522</v>
      </c>
      <c r="CS14" s="48">
        <v>4723250</v>
      </c>
      <c r="CT14" s="48">
        <v>4320109</v>
      </c>
      <c r="CU14" s="48">
        <v>3968310</v>
      </c>
      <c r="CV14" s="48">
        <v>4551000</v>
      </c>
      <c r="CW14" s="48">
        <v>4361921</v>
      </c>
      <c r="CX14" s="48">
        <v>4244555</v>
      </c>
      <c r="CY14" s="48">
        <v>4141730</v>
      </c>
      <c r="CZ14" s="48">
        <v>4504227</v>
      </c>
      <c r="DA14" s="48">
        <v>4051129</v>
      </c>
      <c r="DB14" s="49">
        <v>3915789</v>
      </c>
      <c r="DS14" s="32"/>
      <c r="DT14" s="33"/>
      <c r="DU14" s="27"/>
      <c r="DV14" s="27"/>
    </row>
    <row r="15" spans="1:126" x14ac:dyDescent="0.2">
      <c r="A15" s="34"/>
      <c r="B15" s="35" t="s">
        <v>29</v>
      </c>
      <c r="C15" s="50">
        <v>9402405</v>
      </c>
      <c r="D15" s="51">
        <v>8986484</v>
      </c>
      <c r="E15" s="51">
        <v>9009517</v>
      </c>
      <c r="F15" s="51">
        <v>9113947</v>
      </c>
      <c r="G15" s="51">
        <v>9161229</v>
      </c>
      <c r="H15" s="51">
        <v>9287565</v>
      </c>
      <c r="I15" s="51">
        <v>9321935</v>
      </c>
      <c r="J15" s="51">
        <v>8946140</v>
      </c>
      <c r="K15" s="51">
        <v>8057846</v>
      </c>
      <c r="L15" s="51">
        <v>8013845.0000000009</v>
      </c>
      <c r="M15" s="51">
        <v>9366143</v>
      </c>
      <c r="N15" s="51">
        <v>9488919</v>
      </c>
      <c r="O15" s="51">
        <v>7965360</v>
      </c>
      <c r="P15" s="51">
        <v>8167287</v>
      </c>
      <c r="Q15" s="51">
        <v>8718073</v>
      </c>
      <c r="R15" s="51">
        <v>8612878</v>
      </c>
      <c r="S15" s="51">
        <v>7981115</v>
      </c>
      <c r="T15" s="51">
        <v>7716443</v>
      </c>
      <c r="U15" s="51">
        <v>8891098.9999999981</v>
      </c>
      <c r="V15" s="51">
        <v>8643516</v>
      </c>
      <c r="W15" s="51">
        <v>8067189</v>
      </c>
      <c r="X15" s="51">
        <v>8343571</v>
      </c>
      <c r="Y15" s="51">
        <v>8466977</v>
      </c>
      <c r="Z15" s="51">
        <v>9131454</v>
      </c>
      <c r="AA15" s="51">
        <v>8575699</v>
      </c>
      <c r="AB15" s="51">
        <v>7926496</v>
      </c>
      <c r="AC15" s="51">
        <v>7679794</v>
      </c>
      <c r="AD15" s="51">
        <v>8901750</v>
      </c>
      <c r="AE15" s="51">
        <v>8671743</v>
      </c>
      <c r="AF15" s="51">
        <v>7964553</v>
      </c>
      <c r="AG15" s="51">
        <v>8096982</v>
      </c>
      <c r="AH15" s="51">
        <v>9286709</v>
      </c>
      <c r="AI15" s="51">
        <v>10408335</v>
      </c>
      <c r="AJ15" s="51">
        <v>9466169</v>
      </c>
      <c r="AK15" s="51">
        <v>9103683</v>
      </c>
      <c r="AL15" s="51">
        <v>8582178</v>
      </c>
      <c r="AM15" s="51">
        <v>10369164</v>
      </c>
      <c r="AN15" s="51">
        <v>9779994</v>
      </c>
      <c r="AO15" s="51">
        <v>10504866</v>
      </c>
      <c r="AP15" s="51">
        <v>9928572</v>
      </c>
      <c r="AQ15" s="51">
        <v>11314944</v>
      </c>
      <c r="AR15" s="51">
        <v>11352794</v>
      </c>
      <c r="AS15" s="51">
        <v>10337535</v>
      </c>
      <c r="AT15" s="51">
        <v>9025278</v>
      </c>
      <c r="AU15" s="51">
        <v>9613483</v>
      </c>
      <c r="AV15" s="51">
        <v>9253920</v>
      </c>
      <c r="AW15" s="51">
        <v>9090490</v>
      </c>
      <c r="AX15" s="51">
        <v>8705281</v>
      </c>
      <c r="AY15" s="51">
        <v>8541317</v>
      </c>
      <c r="AZ15" s="51">
        <v>9359157</v>
      </c>
      <c r="BA15" s="51">
        <v>9321564</v>
      </c>
      <c r="BB15" s="51">
        <v>9031334</v>
      </c>
      <c r="BC15" s="51">
        <v>8356791</v>
      </c>
      <c r="BD15" s="51">
        <v>9731098</v>
      </c>
      <c r="BE15" s="51">
        <v>9524780</v>
      </c>
      <c r="BF15" s="51">
        <v>10114936</v>
      </c>
      <c r="BG15" s="51">
        <v>7904191</v>
      </c>
      <c r="BH15" s="51">
        <v>9691645</v>
      </c>
      <c r="BI15" s="51">
        <v>9789448</v>
      </c>
      <c r="BJ15" s="51">
        <v>8784031</v>
      </c>
      <c r="BK15" s="51">
        <v>8166360</v>
      </c>
      <c r="BL15" s="51">
        <v>7788690</v>
      </c>
      <c r="BM15" s="51">
        <v>9011621</v>
      </c>
      <c r="BN15" s="51">
        <v>9169895</v>
      </c>
      <c r="BO15" s="51">
        <v>8955483</v>
      </c>
      <c r="BP15" s="51">
        <v>8016354</v>
      </c>
      <c r="BQ15" s="51">
        <v>8291812</v>
      </c>
      <c r="BR15" s="51">
        <v>8399924</v>
      </c>
      <c r="BS15" s="51">
        <v>8261776</v>
      </c>
      <c r="BT15" s="51">
        <v>7569603</v>
      </c>
      <c r="BU15" s="51">
        <v>8553625</v>
      </c>
      <c r="BV15" s="51">
        <v>9064765</v>
      </c>
      <c r="BW15" s="51">
        <v>7998776</v>
      </c>
      <c r="BX15" s="51">
        <v>7685039</v>
      </c>
      <c r="BY15" s="51">
        <v>8195229</v>
      </c>
      <c r="BZ15" s="51">
        <v>9736028</v>
      </c>
      <c r="CA15" s="51">
        <v>8633917</v>
      </c>
      <c r="CB15" s="51">
        <v>8029733</v>
      </c>
      <c r="CC15" s="51">
        <v>7524859</v>
      </c>
      <c r="CD15" s="51">
        <v>9040880</v>
      </c>
      <c r="CE15" s="51">
        <v>8945760</v>
      </c>
      <c r="CF15" s="51">
        <v>8356768</v>
      </c>
      <c r="CG15" s="51">
        <v>7920447</v>
      </c>
      <c r="CH15" s="51">
        <v>8736406</v>
      </c>
      <c r="CI15" s="51">
        <v>9027819</v>
      </c>
      <c r="CJ15" s="51">
        <v>8702224</v>
      </c>
      <c r="CK15" s="51">
        <v>8625769</v>
      </c>
      <c r="CL15" s="51">
        <v>7715206.0000000009</v>
      </c>
      <c r="CM15" s="51">
        <v>8625958</v>
      </c>
      <c r="CN15" s="51">
        <v>8682519</v>
      </c>
      <c r="CO15" s="51">
        <v>10232614</v>
      </c>
      <c r="CP15" s="51">
        <v>8880769</v>
      </c>
      <c r="CQ15" s="51">
        <v>10538820</v>
      </c>
      <c r="CR15" s="51">
        <v>10551068</v>
      </c>
      <c r="CS15" s="51">
        <v>8815343</v>
      </c>
      <c r="CT15" s="51">
        <v>8068595</v>
      </c>
      <c r="CU15" s="51">
        <v>7461378.9999999991</v>
      </c>
      <c r="CV15" s="51">
        <v>8542920</v>
      </c>
      <c r="CW15" s="51">
        <v>8112421</v>
      </c>
      <c r="CX15" s="51">
        <v>7829615</v>
      </c>
      <c r="CY15" s="51">
        <v>7655007</v>
      </c>
      <c r="CZ15" s="51">
        <v>8287662</v>
      </c>
      <c r="DA15" s="51">
        <v>7494076</v>
      </c>
      <c r="DB15" s="52">
        <v>7203204</v>
      </c>
      <c r="DS15" s="32"/>
      <c r="DT15" s="33"/>
      <c r="DU15" s="27"/>
      <c r="DV15" s="27"/>
    </row>
    <row r="16" spans="1:126" x14ac:dyDescent="0.2">
      <c r="A16" s="34"/>
      <c r="B16" s="35" t="s">
        <v>30</v>
      </c>
      <c r="C16" s="50">
        <v>14535826</v>
      </c>
      <c r="D16" s="51">
        <v>13788920</v>
      </c>
      <c r="E16" s="51">
        <v>14129574</v>
      </c>
      <c r="F16" s="51">
        <v>14246572</v>
      </c>
      <c r="G16" s="51">
        <v>14363231</v>
      </c>
      <c r="H16" s="51">
        <v>14232477</v>
      </c>
      <c r="I16" s="51">
        <v>14194307</v>
      </c>
      <c r="J16" s="51">
        <v>13742300</v>
      </c>
      <c r="K16" s="51">
        <v>12414457</v>
      </c>
      <c r="L16" s="51">
        <v>12422984</v>
      </c>
      <c r="M16" s="51">
        <v>14466246</v>
      </c>
      <c r="N16" s="51">
        <v>14687294</v>
      </c>
      <c r="O16" s="51">
        <v>12497027</v>
      </c>
      <c r="P16" s="51">
        <v>12863794</v>
      </c>
      <c r="Q16" s="51">
        <v>13681694</v>
      </c>
      <c r="R16" s="51">
        <v>13129437</v>
      </c>
      <c r="S16" s="51">
        <v>12301993</v>
      </c>
      <c r="T16" s="51">
        <v>11776441</v>
      </c>
      <c r="U16" s="51">
        <v>13814408</v>
      </c>
      <c r="V16" s="51">
        <v>13429584</v>
      </c>
      <c r="W16" s="51">
        <v>12618751</v>
      </c>
      <c r="X16" s="51">
        <v>12970809</v>
      </c>
      <c r="Y16" s="51">
        <v>13337856</v>
      </c>
      <c r="Z16" s="51">
        <v>14169136</v>
      </c>
      <c r="AA16" s="51">
        <v>13371316</v>
      </c>
      <c r="AB16" s="51">
        <v>11955570</v>
      </c>
      <c r="AC16" s="51">
        <v>11691172</v>
      </c>
      <c r="AD16" s="51">
        <v>13760094</v>
      </c>
      <c r="AE16" s="51">
        <v>13341450</v>
      </c>
      <c r="AF16" s="51">
        <v>12178155</v>
      </c>
      <c r="AG16" s="51">
        <v>12262616</v>
      </c>
      <c r="AH16" s="51">
        <v>14377303</v>
      </c>
      <c r="AI16" s="51">
        <v>15952381</v>
      </c>
      <c r="AJ16" s="51">
        <v>14249552</v>
      </c>
      <c r="AK16" s="51">
        <v>13752149</v>
      </c>
      <c r="AL16" s="51">
        <v>12998394</v>
      </c>
      <c r="AM16" s="51">
        <v>15727739</v>
      </c>
      <c r="AN16" s="51">
        <v>14690204</v>
      </c>
      <c r="AO16" s="51">
        <v>15829368</v>
      </c>
      <c r="AP16" s="51">
        <v>15363748</v>
      </c>
      <c r="AQ16" s="51">
        <v>17753612</v>
      </c>
      <c r="AR16" s="51">
        <v>17426225</v>
      </c>
      <c r="AS16" s="51">
        <v>15725765</v>
      </c>
      <c r="AT16" s="51">
        <v>13695280</v>
      </c>
      <c r="AU16" s="51">
        <v>14519665</v>
      </c>
      <c r="AV16" s="51">
        <v>13853121</v>
      </c>
      <c r="AW16" s="51">
        <v>13836614</v>
      </c>
      <c r="AX16" s="51">
        <v>13275493</v>
      </c>
      <c r="AY16" s="51">
        <v>13264492</v>
      </c>
      <c r="AZ16" s="51">
        <v>14803117</v>
      </c>
      <c r="BA16" s="51">
        <v>14697900</v>
      </c>
      <c r="BB16" s="51">
        <v>14176124</v>
      </c>
      <c r="BC16" s="51">
        <v>13376225</v>
      </c>
      <c r="BD16" s="51">
        <v>15463875</v>
      </c>
      <c r="BE16" s="51">
        <v>14829327</v>
      </c>
      <c r="BF16" s="51">
        <v>15557740</v>
      </c>
      <c r="BG16" s="51">
        <v>12455691</v>
      </c>
      <c r="BH16" s="51">
        <v>15230535</v>
      </c>
      <c r="BI16" s="51">
        <v>15279502</v>
      </c>
      <c r="BJ16" s="51">
        <v>13542783</v>
      </c>
      <c r="BK16" s="51">
        <v>12759399</v>
      </c>
      <c r="BL16" s="51">
        <v>12385032</v>
      </c>
      <c r="BM16" s="51">
        <v>14598116</v>
      </c>
      <c r="BN16" s="51">
        <v>14894688</v>
      </c>
      <c r="BO16" s="51">
        <v>14499135</v>
      </c>
      <c r="BP16" s="51">
        <v>13337095</v>
      </c>
      <c r="BQ16" s="51">
        <v>13488798</v>
      </c>
      <c r="BR16" s="51">
        <v>13289823</v>
      </c>
      <c r="BS16" s="51">
        <v>13096987</v>
      </c>
      <c r="BT16" s="51">
        <v>12513769</v>
      </c>
      <c r="BU16" s="51">
        <v>13729628</v>
      </c>
      <c r="BV16" s="51">
        <v>14201473</v>
      </c>
      <c r="BW16" s="51">
        <v>13036598</v>
      </c>
      <c r="BX16" s="51">
        <v>12537547</v>
      </c>
      <c r="BY16" s="51">
        <v>13163311</v>
      </c>
      <c r="BZ16" s="51">
        <v>15609931</v>
      </c>
      <c r="CA16" s="51">
        <v>14222749</v>
      </c>
      <c r="CB16" s="51">
        <v>13282115</v>
      </c>
      <c r="CC16" s="51">
        <v>12627747</v>
      </c>
      <c r="CD16" s="51">
        <v>15075589</v>
      </c>
      <c r="CE16" s="51">
        <v>14262031</v>
      </c>
      <c r="CF16" s="51">
        <v>13662084</v>
      </c>
      <c r="CG16" s="51">
        <v>12521533</v>
      </c>
      <c r="CH16" s="51">
        <v>13949814</v>
      </c>
      <c r="CI16" s="51">
        <v>14201143</v>
      </c>
      <c r="CJ16" s="51">
        <v>13739657</v>
      </c>
      <c r="CK16" s="51">
        <v>13629765</v>
      </c>
      <c r="CL16" s="51">
        <v>12383214</v>
      </c>
      <c r="CM16" s="51">
        <v>14113063</v>
      </c>
      <c r="CN16" s="51">
        <v>13795546</v>
      </c>
      <c r="CO16" s="51">
        <v>16191029</v>
      </c>
      <c r="CP16" s="51">
        <v>14501135</v>
      </c>
      <c r="CQ16" s="51">
        <v>17347054</v>
      </c>
      <c r="CR16" s="51">
        <v>17330879</v>
      </c>
      <c r="CS16" s="51">
        <v>14318868</v>
      </c>
      <c r="CT16" s="51">
        <v>12861814</v>
      </c>
      <c r="CU16" s="51">
        <v>11809407</v>
      </c>
      <c r="CV16" s="51">
        <v>13699730</v>
      </c>
      <c r="CW16" s="51">
        <v>13329590</v>
      </c>
      <c r="CX16" s="51">
        <v>12939335</v>
      </c>
      <c r="CY16" s="51">
        <v>12388084</v>
      </c>
      <c r="CZ16" s="51">
        <v>13302968</v>
      </c>
      <c r="DA16" s="51">
        <v>12025918</v>
      </c>
      <c r="DB16" s="52">
        <v>11611486</v>
      </c>
      <c r="DS16" s="32"/>
      <c r="DT16" s="33"/>
      <c r="DU16" s="27"/>
      <c r="DV16" s="27"/>
    </row>
    <row r="17" spans="1:126" x14ac:dyDescent="0.2">
      <c r="A17" s="34"/>
      <c r="B17" s="36" t="s">
        <v>31</v>
      </c>
      <c r="C17" s="47">
        <v>4124694</v>
      </c>
      <c r="D17" s="48">
        <v>3884414</v>
      </c>
      <c r="E17" s="48">
        <v>3720343</v>
      </c>
      <c r="F17" s="48">
        <v>2742342</v>
      </c>
      <c r="G17" s="48">
        <v>2539286</v>
      </c>
      <c r="H17" s="48">
        <v>3450222</v>
      </c>
      <c r="I17" s="48">
        <v>3215881</v>
      </c>
      <c r="J17" s="48">
        <v>2672983</v>
      </c>
      <c r="K17" s="48">
        <v>2704898</v>
      </c>
      <c r="L17" s="48">
        <v>3085589</v>
      </c>
      <c r="M17" s="48">
        <v>2876948</v>
      </c>
      <c r="N17" s="48">
        <v>2424913</v>
      </c>
      <c r="O17" s="48">
        <v>2513123</v>
      </c>
      <c r="P17" s="48">
        <v>2806659</v>
      </c>
      <c r="Q17" s="48">
        <v>2796355</v>
      </c>
      <c r="R17" s="48">
        <v>3055272</v>
      </c>
      <c r="S17" s="48">
        <v>2959828</v>
      </c>
      <c r="T17" s="48">
        <v>2631055</v>
      </c>
      <c r="U17" s="48">
        <v>2808195</v>
      </c>
      <c r="V17" s="48">
        <v>3167709</v>
      </c>
      <c r="W17" s="48">
        <v>3262942</v>
      </c>
      <c r="X17" s="48">
        <v>2504318</v>
      </c>
      <c r="Y17" s="48">
        <v>3006545</v>
      </c>
      <c r="Z17" s="48">
        <v>3704750</v>
      </c>
      <c r="AA17" s="48">
        <v>3407489</v>
      </c>
      <c r="AB17" s="48">
        <v>3312178</v>
      </c>
      <c r="AC17" s="48">
        <v>3312712</v>
      </c>
      <c r="AD17" s="48">
        <v>3927423</v>
      </c>
      <c r="AE17" s="48">
        <v>3689138</v>
      </c>
      <c r="AF17" s="48">
        <v>3800836</v>
      </c>
      <c r="AG17" s="48">
        <v>3152530</v>
      </c>
      <c r="AH17" s="48">
        <v>3133044</v>
      </c>
      <c r="AI17" s="48">
        <v>3101709</v>
      </c>
      <c r="AJ17" s="48">
        <v>3237430</v>
      </c>
      <c r="AK17" s="48">
        <v>2853058</v>
      </c>
      <c r="AL17" s="48">
        <v>2723220</v>
      </c>
      <c r="AM17" s="48">
        <v>3273855</v>
      </c>
      <c r="AN17" s="48">
        <v>3480502</v>
      </c>
      <c r="AO17" s="48">
        <v>3763788</v>
      </c>
      <c r="AP17" s="48">
        <v>2575639</v>
      </c>
      <c r="AQ17" s="48">
        <v>3062073</v>
      </c>
      <c r="AR17" s="48">
        <v>3339729</v>
      </c>
      <c r="AS17" s="48">
        <v>3177857</v>
      </c>
      <c r="AT17" s="48">
        <v>3458372</v>
      </c>
      <c r="AU17" s="48">
        <v>4144151</v>
      </c>
      <c r="AV17" s="48">
        <v>3946784</v>
      </c>
      <c r="AW17" s="48">
        <v>3343677</v>
      </c>
      <c r="AX17" s="48">
        <v>3975429</v>
      </c>
      <c r="AY17" s="48">
        <v>4335177</v>
      </c>
      <c r="AZ17" s="48">
        <v>4144511</v>
      </c>
      <c r="BA17" s="48">
        <v>3592078</v>
      </c>
      <c r="BB17" s="48">
        <v>3214872</v>
      </c>
      <c r="BC17" s="48">
        <v>3613779</v>
      </c>
      <c r="BD17" s="48">
        <v>3713617</v>
      </c>
      <c r="BE17" s="48">
        <v>3540146</v>
      </c>
      <c r="BF17" s="48">
        <v>3524811</v>
      </c>
      <c r="BG17" s="48">
        <v>3150812</v>
      </c>
      <c r="BH17" s="48">
        <v>3126097</v>
      </c>
      <c r="BI17" s="48">
        <v>2808058</v>
      </c>
      <c r="BJ17" s="48">
        <v>3493657</v>
      </c>
      <c r="BK17" s="48">
        <v>3292444</v>
      </c>
      <c r="BL17" s="48">
        <v>3394779</v>
      </c>
      <c r="BM17" s="48">
        <v>3158574</v>
      </c>
      <c r="BN17" s="48">
        <v>3164496</v>
      </c>
      <c r="BO17" s="48">
        <v>2084030</v>
      </c>
      <c r="BP17" s="48">
        <v>2846134</v>
      </c>
      <c r="BQ17" s="48">
        <v>3120859</v>
      </c>
      <c r="BR17" s="48">
        <v>3242204</v>
      </c>
      <c r="BS17" s="48">
        <v>2523544</v>
      </c>
      <c r="BT17" s="48">
        <v>2551362</v>
      </c>
      <c r="BU17" s="48">
        <v>2971577</v>
      </c>
      <c r="BV17" s="48">
        <v>3197305</v>
      </c>
      <c r="BW17" s="48">
        <v>3257913</v>
      </c>
      <c r="BX17" s="48">
        <v>3156851</v>
      </c>
      <c r="BY17" s="48">
        <v>2798484</v>
      </c>
      <c r="BZ17" s="48">
        <v>3070465</v>
      </c>
      <c r="CA17" s="48">
        <v>3250957</v>
      </c>
      <c r="CB17" s="48">
        <v>3163338</v>
      </c>
      <c r="CC17" s="48">
        <v>3373316</v>
      </c>
      <c r="CD17" s="48">
        <v>3342455</v>
      </c>
      <c r="CE17" s="48">
        <v>3687027</v>
      </c>
      <c r="CF17" s="48">
        <v>3158747</v>
      </c>
      <c r="CG17" s="48">
        <v>3411151</v>
      </c>
      <c r="CH17" s="48">
        <v>2902547</v>
      </c>
      <c r="CI17" s="48">
        <v>3936877</v>
      </c>
      <c r="CJ17" s="48">
        <v>3492483</v>
      </c>
      <c r="CK17" s="48">
        <v>2800473</v>
      </c>
      <c r="CL17" s="48">
        <v>2463651</v>
      </c>
      <c r="CM17" s="48">
        <v>3674555</v>
      </c>
      <c r="CN17" s="48">
        <v>3809656</v>
      </c>
      <c r="CO17" s="48">
        <v>4134242</v>
      </c>
      <c r="CP17" s="48">
        <v>2126696</v>
      </c>
      <c r="CQ17" s="48">
        <v>2342900</v>
      </c>
      <c r="CR17" s="48">
        <v>2881191</v>
      </c>
      <c r="CS17" s="48">
        <v>3740780</v>
      </c>
      <c r="CT17" s="48">
        <v>3378186</v>
      </c>
      <c r="CU17" s="48">
        <v>4363035</v>
      </c>
      <c r="CV17" s="48">
        <v>4085491</v>
      </c>
      <c r="CW17" s="48">
        <v>3582826</v>
      </c>
      <c r="CX17" s="48">
        <v>3969205</v>
      </c>
      <c r="CY17" s="48">
        <v>3839645</v>
      </c>
      <c r="CZ17" s="48">
        <v>4163250</v>
      </c>
      <c r="DA17" s="48">
        <v>4254366</v>
      </c>
      <c r="DB17" s="49">
        <v>3671953</v>
      </c>
      <c r="DS17" s="32"/>
      <c r="DT17" s="33"/>
      <c r="DU17" s="27"/>
      <c r="DV17" s="27"/>
    </row>
    <row r="18" spans="1:126" x14ac:dyDescent="0.2">
      <c r="A18" s="34"/>
      <c r="B18" s="36" t="s">
        <v>32</v>
      </c>
      <c r="C18" s="47">
        <v>6894107</v>
      </c>
      <c r="D18" s="48">
        <v>6565333</v>
      </c>
      <c r="E18" s="48">
        <v>6280049</v>
      </c>
      <c r="F18" s="48">
        <v>4573439</v>
      </c>
      <c r="G18" s="48">
        <v>4188442</v>
      </c>
      <c r="H18" s="48">
        <v>5779492</v>
      </c>
      <c r="I18" s="48">
        <v>5414466</v>
      </c>
      <c r="J18" s="48">
        <v>4666965</v>
      </c>
      <c r="K18" s="48">
        <v>4584272</v>
      </c>
      <c r="L18" s="48">
        <v>5349774</v>
      </c>
      <c r="M18" s="48">
        <v>4902809</v>
      </c>
      <c r="N18" s="48">
        <v>4130425</v>
      </c>
      <c r="O18" s="48">
        <v>4233638</v>
      </c>
      <c r="P18" s="48">
        <v>4883682</v>
      </c>
      <c r="Q18" s="48">
        <v>4983718</v>
      </c>
      <c r="R18" s="48">
        <v>5220880</v>
      </c>
      <c r="S18" s="48">
        <v>5178323</v>
      </c>
      <c r="T18" s="48">
        <v>4417268</v>
      </c>
      <c r="U18" s="48">
        <v>4782033</v>
      </c>
      <c r="V18" s="48">
        <v>5485620</v>
      </c>
      <c r="W18" s="48">
        <v>5682401</v>
      </c>
      <c r="X18" s="48">
        <v>4218373</v>
      </c>
      <c r="Y18" s="48">
        <v>5251978</v>
      </c>
      <c r="Z18" s="48">
        <v>6437078</v>
      </c>
      <c r="AA18" s="48">
        <v>5742447</v>
      </c>
      <c r="AB18" s="48">
        <v>5709863</v>
      </c>
      <c r="AC18" s="48">
        <v>5664877</v>
      </c>
      <c r="AD18" s="48">
        <v>6622915</v>
      </c>
      <c r="AE18" s="48">
        <v>6154269</v>
      </c>
      <c r="AF18" s="48">
        <v>6447396</v>
      </c>
      <c r="AG18" s="48">
        <v>5241158</v>
      </c>
      <c r="AH18" s="48">
        <v>5255912</v>
      </c>
      <c r="AI18" s="48">
        <v>5168233</v>
      </c>
      <c r="AJ18" s="48">
        <v>5289651</v>
      </c>
      <c r="AK18" s="48">
        <v>4614956</v>
      </c>
      <c r="AL18" s="48">
        <v>4520134</v>
      </c>
      <c r="AM18" s="48">
        <v>5558413</v>
      </c>
      <c r="AN18" s="48">
        <v>5945670</v>
      </c>
      <c r="AO18" s="48">
        <v>6432941</v>
      </c>
      <c r="AP18" s="48">
        <v>4431382</v>
      </c>
      <c r="AQ18" s="48">
        <v>5073463</v>
      </c>
      <c r="AR18" s="48">
        <v>5582593</v>
      </c>
      <c r="AS18" s="48">
        <v>4996826</v>
      </c>
      <c r="AT18" s="48">
        <v>5707324</v>
      </c>
      <c r="AU18" s="48">
        <v>6899717</v>
      </c>
      <c r="AV18" s="48">
        <v>6769097</v>
      </c>
      <c r="AW18" s="48">
        <v>5680237</v>
      </c>
      <c r="AX18" s="48">
        <v>6584526</v>
      </c>
      <c r="AY18" s="48">
        <v>7226174</v>
      </c>
      <c r="AZ18" s="48">
        <v>7030616</v>
      </c>
      <c r="BA18" s="48">
        <v>6115452</v>
      </c>
      <c r="BB18" s="48">
        <v>5323406</v>
      </c>
      <c r="BC18" s="48">
        <v>6152238</v>
      </c>
      <c r="BD18" s="48">
        <v>6314061</v>
      </c>
      <c r="BE18" s="48">
        <v>5955645</v>
      </c>
      <c r="BF18" s="48">
        <v>5923567</v>
      </c>
      <c r="BG18" s="48">
        <v>5267735</v>
      </c>
      <c r="BH18" s="48">
        <v>5216329</v>
      </c>
      <c r="BI18" s="48">
        <v>4688486</v>
      </c>
      <c r="BJ18" s="48">
        <v>5919902</v>
      </c>
      <c r="BK18" s="48">
        <v>5650462</v>
      </c>
      <c r="BL18" s="48">
        <v>5664437</v>
      </c>
      <c r="BM18" s="48">
        <v>5310878</v>
      </c>
      <c r="BN18" s="48">
        <v>5534937</v>
      </c>
      <c r="BO18" s="48">
        <v>3488743</v>
      </c>
      <c r="BP18" s="48">
        <v>5014839</v>
      </c>
      <c r="BQ18" s="48">
        <v>5613488</v>
      </c>
      <c r="BR18" s="48">
        <v>5722834</v>
      </c>
      <c r="BS18" s="48">
        <v>4314479</v>
      </c>
      <c r="BT18" s="48">
        <v>4424181</v>
      </c>
      <c r="BU18" s="48">
        <v>4953777</v>
      </c>
      <c r="BV18" s="48">
        <v>5474387</v>
      </c>
      <c r="BW18" s="48">
        <v>5499235</v>
      </c>
      <c r="BX18" s="48">
        <v>5278133</v>
      </c>
      <c r="BY18" s="48">
        <v>4754498</v>
      </c>
      <c r="BZ18" s="48">
        <v>5256822</v>
      </c>
      <c r="CA18" s="48">
        <v>5504639</v>
      </c>
      <c r="CB18" s="48">
        <v>5300104</v>
      </c>
      <c r="CC18" s="48">
        <v>5677088</v>
      </c>
      <c r="CD18" s="48">
        <v>5429880</v>
      </c>
      <c r="CE18" s="48">
        <v>5927690</v>
      </c>
      <c r="CF18" s="48">
        <v>5085829</v>
      </c>
      <c r="CG18" s="48">
        <v>5428566</v>
      </c>
      <c r="CH18" s="48">
        <v>4745860</v>
      </c>
      <c r="CI18" s="48">
        <v>6520345</v>
      </c>
      <c r="CJ18" s="48">
        <v>5745129</v>
      </c>
      <c r="CK18" s="48">
        <v>4610900</v>
      </c>
      <c r="CL18" s="48">
        <v>4178592</v>
      </c>
      <c r="CM18" s="48">
        <v>6255569</v>
      </c>
      <c r="CN18" s="48">
        <v>6418036</v>
      </c>
      <c r="CO18" s="48">
        <v>6996486</v>
      </c>
      <c r="CP18" s="48">
        <v>3651167</v>
      </c>
      <c r="CQ18" s="48">
        <v>3946771</v>
      </c>
      <c r="CR18" s="48">
        <v>4857851</v>
      </c>
      <c r="CS18" s="48">
        <v>6048060</v>
      </c>
      <c r="CT18" s="48">
        <v>5397284</v>
      </c>
      <c r="CU18" s="48">
        <v>7152091</v>
      </c>
      <c r="CV18" s="48">
        <v>6778039</v>
      </c>
      <c r="CW18" s="48">
        <v>5941612</v>
      </c>
      <c r="CX18" s="48">
        <v>6586333</v>
      </c>
      <c r="CY18" s="48">
        <v>6255175</v>
      </c>
      <c r="CZ18" s="48">
        <v>7005310</v>
      </c>
      <c r="DA18" s="48">
        <v>7162097</v>
      </c>
      <c r="DB18" s="49">
        <v>6081294</v>
      </c>
      <c r="DS18" s="32"/>
      <c r="DT18" s="33"/>
      <c r="DU18" s="27"/>
      <c r="DV18" s="27"/>
    </row>
    <row r="19" spans="1:126" x14ac:dyDescent="0.2">
      <c r="A19" s="34"/>
      <c r="B19" s="36" t="s">
        <v>34</v>
      </c>
      <c r="C19" s="47">
        <v>9295600</v>
      </c>
      <c r="D19" s="48">
        <v>8797084</v>
      </c>
      <c r="E19" s="48">
        <v>8282838</v>
      </c>
      <c r="F19" s="48">
        <v>6200028</v>
      </c>
      <c r="G19" s="48">
        <v>5668810</v>
      </c>
      <c r="H19" s="48">
        <v>8109991</v>
      </c>
      <c r="I19" s="48">
        <v>7642259</v>
      </c>
      <c r="J19" s="48">
        <v>6474506</v>
      </c>
      <c r="K19" s="48">
        <v>6650412</v>
      </c>
      <c r="L19" s="48">
        <v>7072878</v>
      </c>
      <c r="M19" s="48">
        <v>6545313</v>
      </c>
      <c r="N19" s="48">
        <v>5616898</v>
      </c>
      <c r="O19" s="48">
        <v>5594048</v>
      </c>
      <c r="P19" s="48">
        <v>6299684</v>
      </c>
      <c r="Q19" s="48">
        <v>6347452</v>
      </c>
      <c r="R19" s="48">
        <v>7306006</v>
      </c>
      <c r="S19" s="48">
        <v>6635591</v>
      </c>
      <c r="T19" s="48">
        <v>6315273</v>
      </c>
      <c r="U19" s="48">
        <v>6481541</v>
      </c>
      <c r="V19" s="48">
        <v>7366203</v>
      </c>
      <c r="W19" s="48">
        <v>7414246</v>
      </c>
      <c r="X19" s="48">
        <v>5797624</v>
      </c>
      <c r="Y19" s="48">
        <v>6972259</v>
      </c>
      <c r="Z19" s="48">
        <v>8509615</v>
      </c>
      <c r="AA19" s="48">
        <v>7567838</v>
      </c>
      <c r="AB19" s="48">
        <v>8035457</v>
      </c>
      <c r="AC19" s="48">
        <v>7816542</v>
      </c>
      <c r="AD19" s="48">
        <v>8761170</v>
      </c>
      <c r="AE19" s="48">
        <v>8296998</v>
      </c>
      <c r="AF19" s="48">
        <v>9038031</v>
      </c>
      <c r="AG19" s="48">
        <v>7492626</v>
      </c>
      <c r="AH19" s="48">
        <v>7351115</v>
      </c>
      <c r="AI19" s="48">
        <v>7219248</v>
      </c>
      <c r="AJ19" s="48">
        <v>7853813</v>
      </c>
      <c r="AK19" s="48">
        <v>6927337</v>
      </c>
      <c r="AL19" s="48">
        <v>6520381</v>
      </c>
      <c r="AM19" s="48">
        <v>7914251</v>
      </c>
      <c r="AN19" s="48">
        <v>8448469</v>
      </c>
      <c r="AO19" s="48">
        <v>8829434</v>
      </c>
      <c r="AP19" s="48">
        <v>5969397</v>
      </c>
      <c r="AQ19" s="48">
        <v>6909282</v>
      </c>
      <c r="AR19" s="48">
        <v>7769424</v>
      </c>
      <c r="AS19" s="48">
        <v>7206984</v>
      </c>
      <c r="AT19" s="48">
        <v>8155393</v>
      </c>
      <c r="AU19" s="48">
        <v>9962720</v>
      </c>
      <c r="AV19" s="48">
        <v>9723832</v>
      </c>
      <c r="AW19" s="48">
        <v>8145351</v>
      </c>
      <c r="AX19" s="48">
        <v>9287599</v>
      </c>
      <c r="AY19" s="48">
        <v>10245229</v>
      </c>
      <c r="AZ19" s="48">
        <v>9739843</v>
      </c>
      <c r="BA19" s="48">
        <v>8281237</v>
      </c>
      <c r="BB19" s="48">
        <v>7466227</v>
      </c>
      <c r="BC19" s="48">
        <v>8360742</v>
      </c>
      <c r="BD19" s="48">
        <v>8793067</v>
      </c>
      <c r="BE19" s="48">
        <v>8611655</v>
      </c>
      <c r="BF19" s="48">
        <v>8693857</v>
      </c>
      <c r="BG19" s="48">
        <v>7457100</v>
      </c>
      <c r="BH19" s="48">
        <v>7642726</v>
      </c>
      <c r="BI19" s="48">
        <v>6983868</v>
      </c>
      <c r="BJ19" s="48">
        <v>8594072</v>
      </c>
      <c r="BK19" s="48">
        <v>8214148</v>
      </c>
      <c r="BL19" s="48">
        <v>8241132</v>
      </c>
      <c r="BM19" s="48">
        <v>7463928</v>
      </c>
      <c r="BN19" s="48">
        <v>7295808</v>
      </c>
      <c r="BO19" s="48">
        <v>4934688</v>
      </c>
      <c r="BP19" s="48">
        <v>6631132</v>
      </c>
      <c r="BQ19" s="48">
        <v>7435433</v>
      </c>
      <c r="BR19" s="48">
        <v>8059480</v>
      </c>
      <c r="BS19" s="48">
        <v>6160576</v>
      </c>
      <c r="BT19" s="48">
        <v>5826760</v>
      </c>
      <c r="BU19" s="48">
        <v>6896725</v>
      </c>
      <c r="BV19" s="48">
        <v>7876595</v>
      </c>
      <c r="BW19" s="48">
        <v>7653803</v>
      </c>
      <c r="BX19" s="48">
        <v>7503891</v>
      </c>
      <c r="BY19" s="48">
        <v>7010770</v>
      </c>
      <c r="BZ19" s="48">
        <v>7748765</v>
      </c>
      <c r="CA19" s="48">
        <v>7552204</v>
      </c>
      <c r="CB19" s="48">
        <v>7245737</v>
      </c>
      <c r="CC19" s="48">
        <v>7685221</v>
      </c>
      <c r="CD19" s="48">
        <v>7514231</v>
      </c>
      <c r="CE19" s="48">
        <v>9005458</v>
      </c>
      <c r="CF19" s="48">
        <v>7612855</v>
      </c>
      <c r="CG19" s="48">
        <v>8460036</v>
      </c>
      <c r="CH19" s="48">
        <v>7538689</v>
      </c>
      <c r="CI19" s="48">
        <v>9872904</v>
      </c>
      <c r="CJ19" s="48">
        <v>8899151</v>
      </c>
      <c r="CK19" s="48">
        <v>7306954</v>
      </c>
      <c r="CL19" s="48">
        <v>6358632</v>
      </c>
      <c r="CM19" s="48">
        <v>9097632</v>
      </c>
      <c r="CN19" s="48">
        <v>9295657</v>
      </c>
      <c r="CO19" s="48">
        <v>10250750</v>
      </c>
      <c r="CP19" s="48">
        <v>5447823</v>
      </c>
      <c r="CQ19" s="48">
        <v>5813920</v>
      </c>
      <c r="CR19" s="48">
        <v>7189016</v>
      </c>
      <c r="CS19" s="48">
        <v>9017023</v>
      </c>
      <c r="CT19" s="48">
        <v>8538739</v>
      </c>
      <c r="CU19" s="48">
        <v>11013500</v>
      </c>
      <c r="CV19" s="48">
        <v>10046407</v>
      </c>
      <c r="CW19" s="48">
        <v>8706685</v>
      </c>
      <c r="CX19" s="48">
        <v>9328713</v>
      </c>
      <c r="CY19" s="48">
        <v>9546478</v>
      </c>
      <c r="CZ19" s="48">
        <v>10531334</v>
      </c>
      <c r="DA19" s="48">
        <v>10580518</v>
      </c>
      <c r="DB19" s="49">
        <v>9156077</v>
      </c>
      <c r="DS19" s="32"/>
      <c r="DT19" s="33"/>
      <c r="DU19" s="27"/>
      <c r="DV19" s="27"/>
    </row>
    <row r="20" spans="1:126" x14ac:dyDescent="0.2">
      <c r="A20" s="34"/>
      <c r="B20" s="37" t="s">
        <v>35</v>
      </c>
      <c r="C20" s="47">
        <v>2456487</v>
      </c>
      <c r="D20" s="48">
        <v>2294767</v>
      </c>
      <c r="E20" s="48">
        <v>2201298</v>
      </c>
      <c r="F20" s="48">
        <v>1684983</v>
      </c>
      <c r="G20" s="48">
        <v>1572641</v>
      </c>
      <c r="H20" s="48">
        <v>2151979</v>
      </c>
      <c r="I20" s="48">
        <v>1916951</v>
      </c>
      <c r="J20" s="48">
        <v>1800200</v>
      </c>
      <c r="K20" s="48">
        <v>1860433</v>
      </c>
      <c r="L20" s="48">
        <v>2027992</v>
      </c>
      <c r="M20" s="48">
        <v>1768916</v>
      </c>
      <c r="N20" s="48">
        <v>1461529</v>
      </c>
      <c r="O20" s="48">
        <v>1705364</v>
      </c>
      <c r="P20" s="48">
        <v>1857854</v>
      </c>
      <c r="Q20" s="48">
        <v>1870615</v>
      </c>
      <c r="R20" s="48">
        <v>1805952</v>
      </c>
      <c r="S20" s="48">
        <v>1746745</v>
      </c>
      <c r="T20" s="48">
        <v>1734295</v>
      </c>
      <c r="U20" s="48">
        <v>1745520</v>
      </c>
      <c r="V20" s="48">
        <v>1956523</v>
      </c>
      <c r="W20" s="48">
        <v>1984353</v>
      </c>
      <c r="X20" s="48">
        <v>1637828</v>
      </c>
      <c r="Y20" s="48">
        <v>1929309</v>
      </c>
      <c r="Z20" s="48">
        <v>2120318</v>
      </c>
      <c r="AA20" s="48">
        <v>1997567</v>
      </c>
      <c r="AB20" s="48">
        <v>2031004</v>
      </c>
      <c r="AC20" s="48">
        <v>2167568</v>
      </c>
      <c r="AD20" s="48">
        <v>2329355</v>
      </c>
      <c r="AE20" s="48">
        <v>2279997</v>
      </c>
      <c r="AF20" s="48">
        <v>2329107</v>
      </c>
      <c r="AG20" s="48">
        <v>1978712</v>
      </c>
      <c r="AH20" s="48">
        <v>1967861</v>
      </c>
      <c r="AI20" s="48">
        <v>1822257</v>
      </c>
      <c r="AJ20" s="48">
        <v>2039677</v>
      </c>
      <c r="AK20" s="48">
        <v>1814346</v>
      </c>
      <c r="AL20" s="48">
        <v>1723310</v>
      </c>
      <c r="AM20" s="48">
        <v>1962472</v>
      </c>
      <c r="AN20" s="48">
        <v>2075980</v>
      </c>
      <c r="AO20" s="48">
        <v>2012003</v>
      </c>
      <c r="AP20" s="48">
        <v>1637855</v>
      </c>
      <c r="AQ20" s="48">
        <v>1783162</v>
      </c>
      <c r="AR20" s="48">
        <v>1809098</v>
      </c>
      <c r="AS20" s="48">
        <v>1770236</v>
      </c>
      <c r="AT20" s="48">
        <v>1853051</v>
      </c>
      <c r="AU20" s="48">
        <v>2274988</v>
      </c>
      <c r="AV20" s="48">
        <v>2311540</v>
      </c>
      <c r="AW20" s="48">
        <v>2093288</v>
      </c>
      <c r="AX20" s="48">
        <v>2179798</v>
      </c>
      <c r="AY20" s="48">
        <v>2610051</v>
      </c>
      <c r="AZ20" s="48">
        <v>2422764</v>
      </c>
      <c r="BA20" s="48">
        <v>2141843</v>
      </c>
      <c r="BB20" s="48">
        <v>1990937</v>
      </c>
      <c r="BC20" s="48">
        <v>2257469</v>
      </c>
      <c r="BD20" s="48">
        <v>2160639</v>
      </c>
      <c r="BE20" s="48">
        <v>2073263</v>
      </c>
      <c r="BF20" s="48">
        <v>2031192</v>
      </c>
      <c r="BG20" s="48">
        <v>2062755</v>
      </c>
      <c r="BH20" s="48">
        <v>1929027</v>
      </c>
      <c r="BI20" s="48">
        <v>1748407</v>
      </c>
      <c r="BJ20" s="48">
        <v>1976725</v>
      </c>
      <c r="BK20" s="48">
        <v>2017281</v>
      </c>
      <c r="BL20" s="48">
        <v>2206696</v>
      </c>
      <c r="BM20" s="48">
        <v>1928676</v>
      </c>
      <c r="BN20" s="48">
        <v>1737838</v>
      </c>
      <c r="BO20" s="48">
        <v>1282426</v>
      </c>
      <c r="BP20" s="48">
        <v>1901515</v>
      </c>
      <c r="BQ20" s="48">
        <v>1976346</v>
      </c>
      <c r="BR20" s="48">
        <v>1892737</v>
      </c>
      <c r="BS20" s="48">
        <v>1528229</v>
      </c>
      <c r="BT20" s="48">
        <v>1720278</v>
      </c>
      <c r="BU20" s="48">
        <v>1679495</v>
      </c>
      <c r="BV20" s="48">
        <v>1674475</v>
      </c>
      <c r="BW20" s="48">
        <v>2068333</v>
      </c>
      <c r="BX20" s="48">
        <v>2006747</v>
      </c>
      <c r="BY20" s="48">
        <v>1675487</v>
      </c>
      <c r="BZ20" s="48">
        <v>1644060</v>
      </c>
      <c r="CA20" s="48">
        <v>1990269</v>
      </c>
      <c r="CB20" s="48">
        <v>1972727</v>
      </c>
      <c r="CC20" s="48">
        <v>2134090</v>
      </c>
      <c r="CD20" s="48">
        <v>1963972</v>
      </c>
      <c r="CE20" s="48">
        <v>2120521</v>
      </c>
      <c r="CF20" s="48">
        <v>2002318</v>
      </c>
      <c r="CG20" s="48">
        <v>1852216</v>
      </c>
      <c r="CH20" s="48">
        <v>1766267</v>
      </c>
      <c r="CI20" s="48">
        <v>2157037</v>
      </c>
      <c r="CJ20" s="48">
        <v>1978910</v>
      </c>
      <c r="CK20" s="48">
        <v>1708590</v>
      </c>
      <c r="CL20" s="48">
        <v>1598625</v>
      </c>
      <c r="CM20" s="48">
        <v>2123796</v>
      </c>
      <c r="CN20" s="48">
        <v>2102282</v>
      </c>
      <c r="CO20" s="48">
        <v>1876768</v>
      </c>
      <c r="CP20" s="48">
        <v>1290297</v>
      </c>
      <c r="CQ20" s="48">
        <v>1343267</v>
      </c>
      <c r="CR20" s="48">
        <v>1571667</v>
      </c>
      <c r="CS20" s="48">
        <v>2159818</v>
      </c>
      <c r="CT20" s="48">
        <v>2016677</v>
      </c>
      <c r="CU20" s="48">
        <v>2647083</v>
      </c>
      <c r="CV20" s="48">
        <v>2419855</v>
      </c>
      <c r="CW20" s="48">
        <v>2300063</v>
      </c>
      <c r="CX20" s="48">
        <v>2343158</v>
      </c>
      <c r="CY20" s="48">
        <v>2477593</v>
      </c>
      <c r="CZ20" s="48">
        <v>2622405</v>
      </c>
      <c r="DA20" s="48">
        <v>2633476</v>
      </c>
      <c r="DB20" s="49">
        <v>2375638</v>
      </c>
      <c r="DS20" s="32"/>
      <c r="DT20" s="33"/>
      <c r="DU20" s="27"/>
      <c r="DV20" s="27"/>
    </row>
    <row r="21" spans="1:126" x14ac:dyDescent="0.2">
      <c r="A21" s="34"/>
      <c r="B21" s="37" t="s">
        <v>36</v>
      </c>
      <c r="C21" s="47">
        <v>4176396</v>
      </c>
      <c r="D21" s="48">
        <v>3917301</v>
      </c>
      <c r="E21" s="48">
        <v>3793959</v>
      </c>
      <c r="F21" s="48">
        <v>2885504</v>
      </c>
      <c r="G21" s="48">
        <v>2676709</v>
      </c>
      <c r="H21" s="48">
        <v>3680188</v>
      </c>
      <c r="I21" s="48">
        <v>3263661</v>
      </c>
      <c r="J21" s="48">
        <v>3126516</v>
      </c>
      <c r="K21" s="48">
        <v>3246252</v>
      </c>
      <c r="L21" s="48">
        <v>3533237</v>
      </c>
      <c r="M21" s="48">
        <v>3042371</v>
      </c>
      <c r="N21" s="48">
        <v>2524569</v>
      </c>
      <c r="O21" s="48">
        <v>2974711</v>
      </c>
      <c r="P21" s="48">
        <v>3274898</v>
      </c>
      <c r="Q21" s="48">
        <v>3353639</v>
      </c>
      <c r="R21" s="48">
        <v>3126701</v>
      </c>
      <c r="S21" s="48">
        <v>3095202</v>
      </c>
      <c r="T21" s="48">
        <v>2957217</v>
      </c>
      <c r="U21" s="48">
        <v>3070483</v>
      </c>
      <c r="V21" s="48">
        <v>3435695</v>
      </c>
      <c r="W21" s="48">
        <v>3514811</v>
      </c>
      <c r="X21" s="48">
        <v>2843748</v>
      </c>
      <c r="Y21" s="48">
        <v>3417606</v>
      </c>
      <c r="Z21" s="48">
        <v>3728979</v>
      </c>
      <c r="AA21" s="48">
        <v>3472320</v>
      </c>
      <c r="AB21" s="48">
        <v>3560798</v>
      </c>
      <c r="AC21" s="48">
        <v>3801371</v>
      </c>
      <c r="AD21" s="48">
        <v>4040243</v>
      </c>
      <c r="AE21" s="48">
        <v>3932640</v>
      </c>
      <c r="AF21" s="48">
        <v>4059648</v>
      </c>
      <c r="AG21" s="48">
        <v>3419642</v>
      </c>
      <c r="AH21" s="48">
        <v>3422274</v>
      </c>
      <c r="AI21" s="48">
        <v>3108866</v>
      </c>
      <c r="AJ21" s="48">
        <v>3467121</v>
      </c>
      <c r="AK21" s="48">
        <v>3074382</v>
      </c>
      <c r="AL21" s="48">
        <v>2936330</v>
      </c>
      <c r="AM21" s="48">
        <v>3355037</v>
      </c>
      <c r="AN21" s="48">
        <v>3543143</v>
      </c>
      <c r="AO21" s="48">
        <v>3402469</v>
      </c>
      <c r="AP21" s="48">
        <v>2800148</v>
      </c>
      <c r="AQ21" s="48">
        <v>3051009</v>
      </c>
      <c r="AR21" s="48">
        <v>3078733</v>
      </c>
      <c r="AS21" s="48">
        <v>2951996</v>
      </c>
      <c r="AT21" s="48">
        <v>3179647</v>
      </c>
      <c r="AU21" s="48">
        <v>3903724</v>
      </c>
      <c r="AV21" s="48">
        <v>3998571</v>
      </c>
      <c r="AW21" s="48">
        <v>3649119</v>
      </c>
      <c r="AX21" s="48">
        <v>3782716</v>
      </c>
      <c r="AY21" s="48">
        <v>4520439</v>
      </c>
      <c r="AZ21" s="48">
        <v>4211758</v>
      </c>
      <c r="BA21" s="48">
        <v>3685943</v>
      </c>
      <c r="BB21" s="48">
        <v>3383454</v>
      </c>
      <c r="BC21" s="48">
        <v>3913977</v>
      </c>
      <c r="BD21" s="48">
        <v>3712704</v>
      </c>
      <c r="BE21" s="48">
        <v>3547084</v>
      </c>
      <c r="BF21" s="48">
        <v>3415747</v>
      </c>
      <c r="BG21" s="48">
        <v>3486208</v>
      </c>
      <c r="BH21" s="48">
        <v>3236666</v>
      </c>
      <c r="BI21" s="48">
        <v>2944912</v>
      </c>
      <c r="BJ21" s="48">
        <v>3393606</v>
      </c>
      <c r="BK21" s="48">
        <v>3500442</v>
      </c>
      <c r="BL21" s="48">
        <v>3759115</v>
      </c>
      <c r="BM21" s="48">
        <v>3292638</v>
      </c>
      <c r="BN21" s="48">
        <v>3038948</v>
      </c>
      <c r="BO21" s="48">
        <v>2203239</v>
      </c>
      <c r="BP21" s="48">
        <v>3368350</v>
      </c>
      <c r="BQ21" s="48">
        <v>3539300</v>
      </c>
      <c r="BR21" s="48">
        <v>3345259</v>
      </c>
      <c r="BS21" s="48">
        <v>2668679</v>
      </c>
      <c r="BT21" s="48">
        <v>2997758</v>
      </c>
      <c r="BU21" s="48">
        <v>2876891</v>
      </c>
      <c r="BV21" s="48">
        <v>2871142</v>
      </c>
      <c r="BW21" s="48">
        <v>3558801</v>
      </c>
      <c r="BX21" s="48">
        <v>3428232</v>
      </c>
      <c r="BY21" s="48">
        <v>2894709</v>
      </c>
      <c r="BZ21" s="48">
        <v>2877183</v>
      </c>
      <c r="CA21" s="48">
        <v>3374944</v>
      </c>
      <c r="CB21" s="48">
        <v>3349451</v>
      </c>
      <c r="CC21" s="48">
        <v>3652360</v>
      </c>
      <c r="CD21" s="48">
        <v>3301967</v>
      </c>
      <c r="CE21" s="48">
        <v>3528262</v>
      </c>
      <c r="CF21" s="48">
        <v>3363122</v>
      </c>
      <c r="CG21" s="48">
        <v>3061210</v>
      </c>
      <c r="CH21" s="48">
        <v>3016276</v>
      </c>
      <c r="CI21" s="48">
        <v>3618821</v>
      </c>
      <c r="CJ21" s="48">
        <v>3359530</v>
      </c>
      <c r="CK21" s="48">
        <v>2882798</v>
      </c>
      <c r="CL21" s="48">
        <v>2721960</v>
      </c>
      <c r="CM21" s="48">
        <v>3630408</v>
      </c>
      <c r="CN21" s="48">
        <v>3546165</v>
      </c>
      <c r="CO21" s="48">
        <v>3152049</v>
      </c>
      <c r="CP21" s="48">
        <v>2220118</v>
      </c>
      <c r="CQ21" s="48">
        <v>2310896</v>
      </c>
      <c r="CR21" s="48">
        <v>2710000</v>
      </c>
      <c r="CS21" s="48">
        <v>3645538</v>
      </c>
      <c r="CT21" s="48">
        <v>3376253</v>
      </c>
      <c r="CU21" s="48">
        <v>4439345</v>
      </c>
      <c r="CV21" s="48">
        <v>4064030</v>
      </c>
      <c r="CW21" s="48">
        <v>3923815</v>
      </c>
      <c r="CX21" s="48">
        <v>4027720</v>
      </c>
      <c r="CY21" s="48">
        <v>4189904</v>
      </c>
      <c r="CZ21" s="48">
        <v>4489328</v>
      </c>
      <c r="DA21" s="48">
        <v>4494690</v>
      </c>
      <c r="DB21" s="49">
        <v>4043794</v>
      </c>
      <c r="DS21" s="32"/>
      <c r="DT21" s="33"/>
      <c r="DU21" s="27"/>
      <c r="DV21" s="27"/>
    </row>
    <row r="22" spans="1:126" x14ac:dyDescent="0.2">
      <c r="A22" s="34"/>
      <c r="B22" s="37" t="s">
        <v>37</v>
      </c>
      <c r="C22" s="47">
        <v>6952521</v>
      </c>
      <c r="D22" s="48">
        <v>6464669</v>
      </c>
      <c r="E22" s="48">
        <v>6059523</v>
      </c>
      <c r="F22" s="48">
        <v>4705974</v>
      </c>
      <c r="G22" s="48">
        <v>4404339</v>
      </c>
      <c r="H22" s="48">
        <v>6300488</v>
      </c>
      <c r="I22" s="48">
        <v>5705622</v>
      </c>
      <c r="J22" s="48">
        <v>5345442</v>
      </c>
      <c r="K22" s="48">
        <v>5479074</v>
      </c>
      <c r="L22" s="48">
        <v>5817588</v>
      </c>
      <c r="M22" s="48">
        <v>5130014</v>
      </c>
      <c r="N22" s="48">
        <v>4278689</v>
      </c>
      <c r="O22" s="48">
        <v>4717515</v>
      </c>
      <c r="P22" s="48">
        <v>5207490</v>
      </c>
      <c r="Q22" s="48">
        <v>5270714</v>
      </c>
      <c r="R22" s="48">
        <v>5321297</v>
      </c>
      <c r="S22" s="48">
        <v>5156144</v>
      </c>
      <c r="T22" s="48">
        <v>5122078</v>
      </c>
      <c r="U22" s="48">
        <v>5135689</v>
      </c>
      <c r="V22" s="48">
        <v>5629548</v>
      </c>
      <c r="W22" s="48">
        <v>5632378</v>
      </c>
      <c r="X22" s="48">
        <v>4708552</v>
      </c>
      <c r="Y22" s="48">
        <v>5491754</v>
      </c>
      <c r="Z22" s="48">
        <v>6129041</v>
      </c>
      <c r="AA22" s="48">
        <v>5601674</v>
      </c>
      <c r="AB22" s="48">
        <v>6113612</v>
      </c>
      <c r="AC22" s="48">
        <v>6401733</v>
      </c>
      <c r="AD22" s="48">
        <v>6681785</v>
      </c>
      <c r="AE22" s="48">
        <v>6460718</v>
      </c>
      <c r="AF22" s="48">
        <v>6724420</v>
      </c>
      <c r="AG22" s="48">
        <v>5893545</v>
      </c>
      <c r="AH22" s="48">
        <v>5756355</v>
      </c>
      <c r="AI22" s="48">
        <v>5395190</v>
      </c>
      <c r="AJ22" s="48">
        <v>6191916</v>
      </c>
      <c r="AK22" s="48">
        <v>5501510</v>
      </c>
      <c r="AL22" s="48">
        <v>5222464</v>
      </c>
      <c r="AM22" s="48">
        <v>5870665</v>
      </c>
      <c r="AN22" s="48">
        <v>6200073</v>
      </c>
      <c r="AO22" s="48">
        <v>5961091</v>
      </c>
      <c r="AP22" s="48">
        <v>4603616</v>
      </c>
      <c r="AQ22" s="48">
        <v>4943505</v>
      </c>
      <c r="AR22" s="48">
        <v>5290910</v>
      </c>
      <c r="AS22" s="48">
        <v>5170420</v>
      </c>
      <c r="AT22" s="48">
        <v>5634789</v>
      </c>
      <c r="AU22" s="48">
        <v>7071649</v>
      </c>
      <c r="AV22" s="48">
        <v>7201988</v>
      </c>
      <c r="AW22" s="48">
        <v>6498786</v>
      </c>
      <c r="AX22" s="48">
        <v>6706884</v>
      </c>
      <c r="AY22" s="48">
        <v>7675121</v>
      </c>
      <c r="AZ22" s="48">
        <v>6953889</v>
      </c>
      <c r="BA22" s="48">
        <v>6164980</v>
      </c>
      <c r="BB22" s="48">
        <v>5786162</v>
      </c>
      <c r="BC22" s="48">
        <v>6499222</v>
      </c>
      <c r="BD22" s="48">
        <v>6320813</v>
      </c>
      <c r="BE22" s="48">
        <v>6368039</v>
      </c>
      <c r="BF22" s="48">
        <v>6413107</v>
      </c>
      <c r="BG22" s="48">
        <v>5939541</v>
      </c>
      <c r="BH22" s="48">
        <v>5931607</v>
      </c>
      <c r="BI22" s="48">
        <v>5439225</v>
      </c>
      <c r="BJ22" s="48">
        <v>6346934</v>
      </c>
      <c r="BK22" s="48">
        <v>6347641</v>
      </c>
      <c r="BL22" s="48">
        <v>6552619</v>
      </c>
      <c r="BM22" s="48">
        <v>5626173</v>
      </c>
      <c r="BN22" s="48">
        <v>5109379</v>
      </c>
      <c r="BO22" s="48">
        <v>3688471</v>
      </c>
      <c r="BP22" s="48">
        <v>5217675</v>
      </c>
      <c r="BQ22" s="48">
        <v>5763211</v>
      </c>
      <c r="BR22" s="48">
        <v>5848829</v>
      </c>
      <c r="BS22" s="48">
        <v>4759580</v>
      </c>
      <c r="BT22" s="48">
        <v>4827309</v>
      </c>
      <c r="BU22" s="48">
        <v>5119805</v>
      </c>
      <c r="BV22" s="48">
        <v>5435206</v>
      </c>
      <c r="BW22" s="48">
        <v>5991688</v>
      </c>
      <c r="BX22" s="48">
        <v>5858838</v>
      </c>
      <c r="BY22" s="48">
        <v>5194267</v>
      </c>
      <c r="BZ22" s="48">
        <v>5271606</v>
      </c>
      <c r="CA22" s="48">
        <v>5653473</v>
      </c>
      <c r="CB22" s="48">
        <v>5584168</v>
      </c>
      <c r="CC22" s="48">
        <v>5961359</v>
      </c>
      <c r="CD22" s="48">
        <v>5594998</v>
      </c>
      <c r="CE22" s="48">
        <v>6580735</v>
      </c>
      <c r="CF22" s="48">
        <v>5948192</v>
      </c>
      <c r="CG22" s="48">
        <v>5997174</v>
      </c>
      <c r="CH22" s="48">
        <v>5938253</v>
      </c>
      <c r="CI22" s="48">
        <v>7141299</v>
      </c>
      <c r="CJ22" s="48">
        <v>6580853</v>
      </c>
      <c r="CK22" s="48">
        <v>5674773</v>
      </c>
      <c r="CL22" s="48">
        <v>5129844</v>
      </c>
      <c r="CM22" s="48">
        <v>6544728</v>
      </c>
      <c r="CN22" s="48">
        <v>6623669</v>
      </c>
      <c r="CO22" s="48">
        <v>6152584</v>
      </c>
      <c r="CP22" s="48">
        <v>4020355</v>
      </c>
      <c r="CQ22" s="48">
        <v>4277224</v>
      </c>
      <c r="CR22" s="48">
        <v>4968417</v>
      </c>
      <c r="CS22" s="48">
        <v>6688632</v>
      </c>
      <c r="CT22" s="48">
        <v>6437025</v>
      </c>
      <c r="CU22" s="48">
        <v>8384961</v>
      </c>
      <c r="CV22" s="48">
        <v>7630137</v>
      </c>
      <c r="CW22" s="48">
        <v>7020554</v>
      </c>
      <c r="CX22" s="48">
        <v>7173131</v>
      </c>
      <c r="CY22" s="48">
        <v>7788178</v>
      </c>
      <c r="CZ22" s="48">
        <v>8307536</v>
      </c>
      <c r="DA22" s="48">
        <v>8156194</v>
      </c>
      <c r="DB22" s="49">
        <v>7314938</v>
      </c>
      <c r="DS22" s="32"/>
      <c r="DT22" s="33"/>
      <c r="DU22" s="27"/>
      <c r="DV22" s="27"/>
    </row>
    <row r="23" spans="1:126" x14ac:dyDescent="0.2">
      <c r="A23" s="34"/>
      <c r="B23" s="37" t="s">
        <v>38</v>
      </c>
      <c r="C23" s="47">
        <v>1628821</v>
      </c>
      <c r="D23" s="48">
        <v>1586883</v>
      </c>
      <c r="E23" s="48">
        <v>1516687</v>
      </c>
      <c r="F23" s="48">
        <v>819079</v>
      </c>
      <c r="G23" s="48">
        <v>754420</v>
      </c>
      <c r="H23" s="48">
        <v>1422273</v>
      </c>
      <c r="I23" s="48">
        <v>1271911</v>
      </c>
      <c r="J23" s="48">
        <v>908510</v>
      </c>
      <c r="K23" s="48">
        <v>1116895</v>
      </c>
      <c r="L23" s="48">
        <v>1170333</v>
      </c>
      <c r="M23" s="48">
        <v>919770</v>
      </c>
      <c r="N23" s="48">
        <v>636979</v>
      </c>
      <c r="O23" s="48">
        <v>902072.00000000012</v>
      </c>
      <c r="P23" s="48">
        <v>1151983</v>
      </c>
      <c r="Q23" s="48">
        <v>1091463</v>
      </c>
      <c r="R23" s="48">
        <v>1425035</v>
      </c>
      <c r="S23" s="48">
        <v>940389.99999999988</v>
      </c>
      <c r="T23" s="48">
        <v>976340</v>
      </c>
      <c r="U23" s="48">
        <v>950726.00000000012</v>
      </c>
      <c r="V23" s="48">
        <v>1221858.0000000002</v>
      </c>
      <c r="W23" s="48">
        <v>1327728</v>
      </c>
      <c r="X23" s="48">
        <v>677661.99999999988</v>
      </c>
      <c r="Y23" s="48">
        <v>1017827</v>
      </c>
      <c r="Z23" s="48">
        <v>1599921.9999999998</v>
      </c>
      <c r="AA23" s="48">
        <v>1420494</v>
      </c>
      <c r="AB23" s="48">
        <v>1405067</v>
      </c>
      <c r="AC23" s="48">
        <v>857168.00000000012</v>
      </c>
      <c r="AD23" s="48">
        <v>1544334</v>
      </c>
      <c r="AE23" s="48">
        <v>1243192</v>
      </c>
      <c r="AF23" s="48">
        <v>1648089.0000000002</v>
      </c>
      <c r="AG23" s="48">
        <v>1281425</v>
      </c>
      <c r="AH23" s="48">
        <v>1056631</v>
      </c>
      <c r="AI23" s="48">
        <v>935497.00000000012</v>
      </c>
      <c r="AJ23" s="48">
        <v>1664592.9999999998</v>
      </c>
      <c r="AK23" s="48">
        <v>844101.99999999988</v>
      </c>
      <c r="AL23" s="48">
        <v>869457.99999999988</v>
      </c>
      <c r="AM23" s="48">
        <v>1295010</v>
      </c>
      <c r="AN23" s="48">
        <v>1470626.0000000002</v>
      </c>
      <c r="AO23" s="48">
        <v>1510580</v>
      </c>
      <c r="AP23" s="48">
        <v>871749</v>
      </c>
      <c r="AQ23" s="48">
        <v>1382411</v>
      </c>
      <c r="AR23" s="48">
        <v>1532337</v>
      </c>
      <c r="AS23" s="48">
        <v>1023423</v>
      </c>
      <c r="AT23" s="48">
        <v>1662496.9999999998</v>
      </c>
      <c r="AU23" s="48">
        <v>1739477.9999999998</v>
      </c>
      <c r="AV23" s="48">
        <v>1547299</v>
      </c>
      <c r="AW23" s="48">
        <v>1079840</v>
      </c>
      <c r="AX23" s="48">
        <v>1334370.9999999998</v>
      </c>
      <c r="AY23" s="48">
        <v>1913933</v>
      </c>
      <c r="AZ23" s="48">
        <v>1844959</v>
      </c>
      <c r="BA23" s="48">
        <v>1262675</v>
      </c>
      <c r="BB23" s="48">
        <v>1179710.0000000002</v>
      </c>
      <c r="BC23" s="48">
        <v>1711511</v>
      </c>
      <c r="BD23" s="48">
        <v>1344198</v>
      </c>
      <c r="BE23" s="48">
        <v>1252419</v>
      </c>
      <c r="BF23" s="48">
        <v>1259088</v>
      </c>
      <c r="BG23" s="48">
        <v>1268785</v>
      </c>
      <c r="BH23" s="48">
        <v>889654.99999999988</v>
      </c>
      <c r="BI23" s="48">
        <v>797797</v>
      </c>
      <c r="BJ23" s="48">
        <v>1707180.9999999998</v>
      </c>
      <c r="BK23" s="48">
        <v>1455574</v>
      </c>
      <c r="BL23" s="48">
        <v>1494220</v>
      </c>
      <c r="BM23" s="48">
        <v>1110923</v>
      </c>
      <c r="BN23" s="48">
        <v>1265229</v>
      </c>
      <c r="BO23" s="48">
        <v>693292</v>
      </c>
      <c r="BP23" s="48">
        <v>1244540</v>
      </c>
      <c r="BQ23" s="48">
        <v>1341239</v>
      </c>
      <c r="BR23" s="48">
        <v>1437222</v>
      </c>
      <c r="BS23" s="48">
        <v>760307</v>
      </c>
      <c r="BT23" s="48">
        <v>1042864</v>
      </c>
      <c r="BU23" s="48">
        <v>1262383</v>
      </c>
      <c r="BV23" s="48">
        <v>1588393</v>
      </c>
      <c r="BW23" s="48">
        <v>1280016</v>
      </c>
      <c r="BX23" s="48">
        <v>1293751.9999999998</v>
      </c>
      <c r="BY23" s="48">
        <v>1162815</v>
      </c>
      <c r="BZ23" s="48">
        <v>1187141</v>
      </c>
      <c r="CA23" s="48">
        <v>1469319.0000000002</v>
      </c>
      <c r="CB23" s="48">
        <v>1160926</v>
      </c>
      <c r="CC23" s="48">
        <v>1477002</v>
      </c>
      <c r="CD23" s="48">
        <v>1225086</v>
      </c>
      <c r="CE23" s="48">
        <v>1618594.9999999998</v>
      </c>
      <c r="CF23" s="48">
        <v>1214839</v>
      </c>
      <c r="CG23" s="48">
        <v>1565592.9999999998</v>
      </c>
      <c r="CH23" s="48">
        <v>1030854</v>
      </c>
      <c r="CI23" s="48">
        <v>1736521.9999999998</v>
      </c>
      <c r="CJ23" s="48">
        <v>1631680</v>
      </c>
      <c r="CK23" s="48">
        <v>1110342</v>
      </c>
      <c r="CL23" s="48">
        <v>681288</v>
      </c>
      <c r="CM23" s="48">
        <v>1556167</v>
      </c>
      <c r="CN23" s="48">
        <v>2046216.9999999998</v>
      </c>
      <c r="CO23" s="48">
        <v>2172848</v>
      </c>
      <c r="CP23" s="48">
        <v>597022.00000000012</v>
      </c>
      <c r="CQ23" s="48">
        <v>805665</v>
      </c>
      <c r="CR23" s="48">
        <v>1043701</v>
      </c>
      <c r="CS23" s="48">
        <v>1261755</v>
      </c>
      <c r="CT23" s="48">
        <v>1351394</v>
      </c>
      <c r="CU23" s="48">
        <v>1977569.0000000002</v>
      </c>
      <c r="CV23" s="48">
        <v>1367116</v>
      </c>
      <c r="CW23" s="48">
        <v>998365.99999999988</v>
      </c>
      <c r="CX23" s="48">
        <v>1184880</v>
      </c>
      <c r="CY23" s="48">
        <v>1176025</v>
      </c>
      <c r="CZ23" s="48">
        <v>1465391</v>
      </c>
      <c r="DA23" s="48">
        <v>1710569</v>
      </c>
      <c r="DB23" s="49">
        <v>1557996</v>
      </c>
      <c r="DS23" s="32"/>
      <c r="DT23" s="33"/>
      <c r="DU23" s="27"/>
      <c r="DV23" s="27"/>
    </row>
    <row r="24" spans="1:126" x14ac:dyDescent="0.2">
      <c r="A24" s="34"/>
      <c r="B24" s="37" t="s">
        <v>39</v>
      </c>
      <c r="C24" s="47">
        <v>938359</v>
      </c>
      <c r="D24" s="48">
        <v>942532</v>
      </c>
      <c r="E24" s="48">
        <v>820343</v>
      </c>
      <c r="F24" s="48">
        <v>446000</v>
      </c>
      <c r="G24" s="48">
        <v>451243</v>
      </c>
      <c r="H24" s="48">
        <v>877002</v>
      </c>
      <c r="I24" s="48">
        <v>704886</v>
      </c>
      <c r="J24" s="48">
        <v>606979</v>
      </c>
      <c r="K24" s="48">
        <v>762446</v>
      </c>
      <c r="L24" s="48">
        <v>751304</v>
      </c>
      <c r="M24" s="48">
        <v>393782</v>
      </c>
      <c r="N24" s="48">
        <v>303301</v>
      </c>
      <c r="O24" s="48">
        <v>562075</v>
      </c>
      <c r="P24" s="48">
        <v>709375</v>
      </c>
      <c r="Q24" s="48">
        <v>676931</v>
      </c>
      <c r="R24" s="48">
        <v>759123</v>
      </c>
      <c r="S24" s="48">
        <v>503574</v>
      </c>
      <c r="T24" s="48">
        <v>598018</v>
      </c>
      <c r="U24" s="48">
        <v>491389</v>
      </c>
      <c r="V24" s="48">
        <v>726593</v>
      </c>
      <c r="W24" s="48">
        <v>742962</v>
      </c>
      <c r="X24" s="48">
        <v>374274</v>
      </c>
      <c r="Y24" s="48">
        <v>599040</v>
      </c>
      <c r="Z24" s="48">
        <v>857420</v>
      </c>
      <c r="AA24" s="48">
        <v>752181</v>
      </c>
      <c r="AB24" s="48">
        <v>795914</v>
      </c>
      <c r="AC24" s="48">
        <v>461192</v>
      </c>
      <c r="AD24" s="48">
        <v>795219</v>
      </c>
      <c r="AE24" s="48">
        <v>780233</v>
      </c>
      <c r="AF24" s="48">
        <v>928027</v>
      </c>
      <c r="AG24" s="48">
        <v>732752</v>
      </c>
      <c r="AH24" s="48">
        <v>547956</v>
      </c>
      <c r="AI24" s="48">
        <v>454833</v>
      </c>
      <c r="AJ24" s="48">
        <v>1009692</v>
      </c>
      <c r="AK24" s="48">
        <v>482442</v>
      </c>
      <c r="AL24" s="48">
        <v>454592</v>
      </c>
      <c r="AM24" s="48">
        <v>667528</v>
      </c>
      <c r="AN24" s="48">
        <v>840018</v>
      </c>
      <c r="AO24" s="48">
        <v>750756</v>
      </c>
      <c r="AP24" s="48">
        <v>580561</v>
      </c>
      <c r="AQ24" s="48">
        <v>768572</v>
      </c>
      <c r="AR24" s="48">
        <v>797046</v>
      </c>
      <c r="AS24" s="48">
        <v>513045</v>
      </c>
      <c r="AT24" s="48">
        <v>822926</v>
      </c>
      <c r="AU24" s="48">
        <v>849331</v>
      </c>
      <c r="AV24" s="48">
        <v>828507</v>
      </c>
      <c r="AW24" s="48">
        <v>608779</v>
      </c>
      <c r="AX24" s="48">
        <v>599003</v>
      </c>
      <c r="AY24" s="48">
        <v>1072794</v>
      </c>
      <c r="AZ24" s="48">
        <v>1017061</v>
      </c>
      <c r="BA24" s="48">
        <v>684071</v>
      </c>
      <c r="BB24" s="48">
        <v>669923</v>
      </c>
      <c r="BC24" s="48">
        <v>1056261</v>
      </c>
      <c r="BD24" s="48">
        <v>731201</v>
      </c>
      <c r="BE24" s="48">
        <v>640195</v>
      </c>
      <c r="BF24" s="48">
        <v>678652</v>
      </c>
      <c r="BG24" s="48">
        <v>843626</v>
      </c>
      <c r="BH24" s="48">
        <v>463503</v>
      </c>
      <c r="BI24" s="48">
        <v>422627</v>
      </c>
      <c r="BJ24" s="48">
        <v>850518</v>
      </c>
      <c r="BK24" s="48">
        <v>810359</v>
      </c>
      <c r="BL24" s="48">
        <v>937143</v>
      </c>
      <c r="BM24" s="48">
        <v>578945</v>
      </c>
      <c r="BN24" s="48">
        <v>621066</v>
      </c>
      <c r="BO24" s="48">
        <v>372785</v>
      </c>
      <c r="BP24" s="48">
        <v>813708</v>
      </c>
      <c r="BQ24" s="48">
        <v>796113</v>
      </c>
      <c r="BR24" s="48">
        <v>781276</v>
      </c>
      <c r="BS24" s="48">
        <v>431025</v>
      </c>
      <c r="BT24" s="48">
        <v>684805</v>
      </c>
      <c r="BU24" s="48">
        <v>637063</v>
      </c>
      <c r="BV24" s="48">
        <v>758607</v>
      </c>
      <c r="BW24" s="48">
        <v>826747</v>
      </c>
      <c r="BX24" s="48">
        <v>783988</v>
      </c>
      <c r="BY24" s="48">
        <v>621920</v>
      </c>
      <c r="BZ24" s="48">
        <v>537614</v>
      </c>
      <c r="CA24" s="48">
        <v>864031</v>
      </c>
      <c r="CB24" s="48">
        <v>715071</v>
      </c>
      <c r="CC24" s="48">
        <v>849810</v>
      </c>
      <c r="CD24" s="48">
        <v>628754</v>
      </c>
      <c r="CE24" s="48">
        <v>869948</v>
      </c>
      <c r="CF24" s="48">
        <v>789607</v>
      </c>
      <c r="CG24" s="48">
        <v>736963</v>
      </c>
      <c r="CH24" s="48">
        <v>515158</v>
      </c>
      <c r="CI24" s="48">
        <v>872681</v>
      </c>
      <c r="CJ24" s="48">
        <v>877215</v>
      </c>
      <c r="CK24" s="48">
        <v>657037</v>
      </c>
      <c r="CL24" s="48">
        <v>397139</v>
      </c>
      <c r="CM24" s="48">
        <v>831512</v>
      </c>
      <c r="CN24" s="48">
        <v>1063759</v>
      </c>
      <c r="CO24" s="48">
        <v>929983</v>
      </c>
      <c r="CP24" s="48">
        <v>377672</v>
      </c>
      <c r="CQ24" s="48">
        <v>402310</v>
      </c>
      <c r="CR24" s="48">
        <v>519098</v>
      </c>
      <c r="CS24" s="48">
        <v>680920</v>
      </c>
      <c r="CT24" s="48">
        <v>723497</v>
      </c>
      <c r="CU24" s="48">
        <v>1096865</v>
      </c>
      <c r="CV24" s="48">
        <v>702259</v>
      </c>
      <c r="CW24" s="48">
        <v>514330</v>
      </c>
      <c r="CX24" s="48">
        <v>525980</v>
      </c>
      <c r="CY24" s="48">
        <v>667814</v>
      </c>
      <c r="CZ24" s="48">
        <v>824147</v>
      </c>
      <c r="DA24" s="48">
        <v>974181</v>
      </c>
      <c r="DB24" s="49">
        <v>951594</v>
      </c>
      <c r="DS24" s="32"/>
      <c r="DT24" s="33"/>
      <c r="DU24" s="27"/>
      <c r="DV24" s="27"/>
    </row>
    <row r="25" spans="1:126" x14ac:dyDescent="0.2">
      <c r="A25" s="34"/>
      <c r="B25" s="37" t="s">
        <v>43</v>
      </c>
      <c r="C25" s="50">
        <v>2782152</v>
      </c>
      <c r="D25" s="51">
        <v>2786094.9999999995</v>
      </c>
      <c r="E25" s="51">
        <v>2622348.0000000005</v>
      </c>
      <c r="F25" s="51">
        <v>1367589.0000000002</v>
      </c>
      <c r="G25" s="51">
        <v>1284983.0000000002</v>
      </c>
      <c r="H25" s="51">
        <v>2423166</v>
      </c>
      <c r="I25" s="51">
        <v>2227119.9999999995</v>
      </c>
      <c r="J25" s="51">
        <v>1624724</v>
      </c>
      <c r="K25" s="51">
        <v>1921142.9999999998</v>
      </c>
      <c r="L25" s="51">
        <v>2110852.9999999995</v>
      </c>
      <c r="M25" s="51">
        <v>1588743</v>
      </c>
      <c r="N25" s="51">
        <v>1123737.0000000002</v>
      </c>
      <c r="O25" s="51">
        <v>1552048</v>
      </c>
      <c r="P25" s="51">
        <v>2036433</v>
      </c>
      <c r="Q25" s="51">
        <v>1970908</v>
      </c>
      <c r="R25" s="51">
        <v>2403122</v>
      </c>
      <c r="S25" s="51">
        <v>1665932</v>
      </c>
      <c r="T25" s="51">
        <v>1683190</v>
      </c>
      <c r="U25" s="51">
        <v>1592937</v>
      </c>
      <c r="V25" s="51">
        <v>2129015.0000000005</v>
      </c>
      <c r="W25" s="51">
        <v>2304475.0000000005</v>
      </c>
      <c r="X25" s="51">
        <v>1120039</v>
      </c>
      <c r="Y25" s="51">
        <v>1829622</v>
      </c>
      <c r="Z25" s="51">
        <v>2756875</v>
      </c>
      <c r="AA25" s="51">
        <v>2327617.0000000005</v>
      </c>
      <c r="AB25" s="51">
        <v>2434120</v>
      </c>
      <c r="AC25" s="51">
        <v>1432322</v>
      </c>
      <c r="AD25" s="51">
        <v>2554598</v>
      </c>
      <c r="AE25" s="51">
        <v>2035896</v>
      </c>
      <c r="AF25" s="51">
        <v>2850709</v>
      </c>
      <c r="AG25" s="51">
        <v>2112699.9999999995</v>
      </c>
      <c r="AH25" s="51">
        <v>1761366</v>
      </c>
      <c r="AI25" s="51">
        <v>1535103</v>
      </c>
      <c r="AJ25" s="51">
        <v>2719525.9999999995</v>
      </c>
      <c r="AK25" s="51">
        <v>1342946.0000000002</v>
      </c>
      <c r="AL25" s="51">
        <v>1462833</v>
      </c>
      <c r="AM25" s="51">
        <v>2209222</v>
      </c>
      <c r="AN25" s="51">
        <v>2567423.0000000005</v>
      </c>
      <c r="AO25" s="51">
        <v>2571062.0000000005</v>
      </c>
      <c r="AP25" s="51">
        <v>1516098</v>
      </c>
      <c r="AQ25" s="51">
        <v>2362451</v>
      </c>
      <c r="AR25" s="51">
        <v>2643709.9999999995</v>
      </c>
      <c r="AS25" s="51">
        <v>1539801</v>
      </c>
      <c r="AT25" s="51">
        <v>2830277</v>
      </c>
      <c r="AU25" s="51">
        <v>2883826</v>
      </c>
      <c r="AV25" s="51">
        <v>2717238</v>
      </c>
      <c r="AW25" s="51">
        <v>1820795</v>
      </c>
      <c r="AX25" s="51">
        <v>2178808.9999999995</v>
      </c>
      <c r="AY25" s="51">
        <v>3145703</v>
      </c>
      <c r="AZ25" s="51">
        <v>3123703</v>
      </c>
      <c r="BA25" s="51">
        <v>2150319</v>
      </c>
      <c r="BB25" s="51">
        <v>1979722</v>
      </c>
      <c r="BC25" s="51">
        <v>3026021</v>
      </c>
      <c r="BD25" s="51">
        <v>2269572</v>
      </c>
      <c r="BE25" s="51">
        <v>2075002.0000000002</v>
      </c>
      <c r="BF25" s="51">
        <v>2183531</v>
      </c>
      <c r="BG25" s="51">
        <v>2205081.0000000005</v>
      </c>
      <c r="BH25" s="51">
        <v>1547557</v>
      </c>
      <c r="BI25" s="51">
        <v>1379855</v>
      </c>
      <c r="BJ25" s="51">
        <v>2938578</v>
      </c>
      <c r="BK25" s="51">
        <v>2521265.0000000005</v>
      </c>
      <c r="BL25" s="51">
        <v>2512060.0000000005</v>
      </c>
      <c r="BM25" s="51">
        <v>1915482.9999999998</v>
      </c>
      <c r="BN25" s="51">
        <v>2223899.0000000005</v>
      </c>
      <c r="BO25" s="51">
        <v>1174153</v>
      </c>
      <c r="BP25" s="51">
        <v>2189129.9999999995</v>
      </c>
      <c r="BQ25" s="51">
        <v>2435557.9999999995</v>
      </c>
      <c r="BR25" s="51">
        <v>2543420.0000000005</v>
      </c>
      <c r="BS25" s="51">
        <v>1322697.9999999998</v>
      </c>
      <c r="BT25" s="51">
        <v>1829522</v>
      </c>
      <c r="BU25" s="51">
        <v>2099397.0000000005</v>
      </c>
      <c r="BV25" s="51">
        <v>2779650</v>
      </c>
      <c r="BW25" s="51">
        <v>2192567</v>
      </c>
      <c r="BX25" s="51">
        <v>2170892</v>
      </c>
      <c r="BY25" s="51">
        <v>2024864</v>
      </c>
      <c r="BZ25" s="51">
        <v>2067833</v>
      </c>
      <c r="CA25" s="51">
        <v>2542947</v>
      </c>
      <c r="CB25" s="51">
        <v>1964862</v>
      </c>
      <c r="CC25" s="51">
        <v>2580958</v>
      </c>
      <c r="CD25" s="51">
        <v>2054566.9999999998</v>
      </c>
      <c r="CE25" s="51">
        <v>2658370</v>
      </c>
      <c r="CF25" s="51">
        <v>1995290</v>
      </c>
      <c r="CG25" s="51">
        <v>2572668</v>
      </c>
      <c r="CH25" s="51">
        <v>1676043</v>
      </c>
      <c r="CI25" s="51">
        <v>2888229</v>
      </c>
      <c r="CJ25" s="51">
        <v>2691236</v>
      </c>
      <c r="CK25" s="51">
        <v>1838698</v>
      </c>
      <c r="CL25" s="51">
        <v>1157653</v>
      </c>
      <c r="CM25" s="51">
        <v>2698178</v>
      </c>
      <c r="CN25" s="51">
        <v>3464632</v>
      </c>
      <c r="CO25" s="51">
        <v>3735088</v>
      </c>
      <c r="CP25" s="51">
        <v>1048391</v>
      </c>
      <c r="CQ25" s="51">
        <v>1408740</v>
      </c>
      <c r="CR25" s="51">
        <v>1841453</v>
      </c>
      <c r="CS25" s="51">
        <v>2024930</v>
      </c>
      <c r="CT25" s="51">
        <v>2215563</v>
      </c>
      <c r="CU25" s="51">
        <v>3271946</v>
      </c>
      <c r="CV25" s="51">
        <v>2353427</v>
      </c>
      <c r="CW25" s="51">
        <v>1647054</v>
      </c>
      <c r="CX25" s="51">
        <v>1957069</v>
      </c>
      <c r="CY25" s="51">
        <v>1915862.0000000002</v>
      </c>
      <c r="CZ25" s="51">
        <v>2494323</v>
      </c>
      <c r="DA25" s="51">
        <v>2940639</v>
      </c>
      <c r="DB25" s="52">
        <v>2613635</v>
      </c>
      <c r="DS25" s="32"/>
      <c r="DT25" s="33"/>
      <c r="DU25" s="27"/>
      <c r="DV25" s="27"/>
    </row>
    <row r="26" spans="1:126" x14ac:dyDescent="0.2">
      <c r="A26" s="34"/>
      <c r="B26" s="37" t="s">
        <v>45</v>
      </c>
      <c r="C26" s="47">
        <v>1619324</v>
      </c>
      <c r="D26" s="48">
        <v>1663946</v>
      </c>
      <c r="E26" s="48">
        <v>1438948.0000000002</v>
      </c>
      <c r="F26" s="48">
        <v>761278.00000000012</v>
      </c>
      <c r="G26" s="48">
        <v>788684.00000000012</v>
      </c>
      <c r="H26" s="48">
        <v>1525951</v>
      </c>
      <c r="I26" s="48">
        <v>1244275.9999999998</v>
      </c>
      <c r="J26" s="48">
        <v>1069559</v>
      </c>
      <c r="K26" s="48">
        <v>1348022.9999999998</v>
      </c>
      <c r="L26" s="48">
        <v>1350405.9999999998</v>
      </c>
      <c r="M26" s="48">
        <v>693069</v>
      </c>
      <c r="N26" s="48">
        <v>550015.00000000012</v>
      </c>
      <c r="O26" s="48">
        <v>998415.00000000012</v>
      </c>
      <c r="P26" s="48">
        <v>1261546</v>
      </c>
      <c r="Q26" s="48">
        <v>1231623</v>
      </c>
      <c r="R26" s="48">
        <v>1304794</v>
      </c>
      <c r="S26" s="48">
        <v>906746</v>
      </c>
      <c r="T26" s="48">
        <v>1030001</v>
      </c>
      <c r="U26" s="48">
        <v>868206</v>
      </c>
      <c r="V26" s="48">
        <v>1277001.0000000002</v>
      </c>
      <c r="W26" s="48">
        <v>1311550.0000000002</v>
      </c>
      <c r="X26" s="48">
        <v>629085</v>
      </c>
      <c r="Y26" s="48">
        <v>1092196</v>
      </c>
      <c r="Z26" s="48">
        <v>1495688</v>
      </c>
      <c r="AA26" s="48">
        <v>1279036.0000000002</v>
      </c>
      <c r="AB26" s="48">
        <v>1394635.0000000002</v>
      </c>
      <c r="AC26" s="48">
        <v>804263</v>
      </c>
      <c r="AD26" s="48">
        <v>1382663</v>
      </c>
      <c r="AE26" s="48">
        <v>1311240</v>
      </c>
      <c r="AF26" s="48">
        <v>1633322</v>
      </c>
      <c r="AG26" s="48">
        <v>1258141.9999999998</v>
      </c>
      <c r="AH26" s="48">
        <v>961283.00000000012</v>
      </c>
      <c r="AI26" s="48">
        <v>766113</v>
      </c>
      <c r="AJ26" s="48">
        <v>1702076.9999999998</v>
      </c>
      <c r="AK26" s="48">
        <v>789969.00000000012</v>
      </c>
      <c r="AL26" s="48">
        <v>787978</v>
      </c>
      <c r="AM26" s="48">
        <v>1146056</v>
      </c>
      <c r="AN26" s="48">
        <v>1454995.0000000002</v>
      </c>
      <c r="AO26" s="48">
        <v>1263628.0000000002</v>
      </c>
      <c r="AP26" s="48">
        <v>1007200</v>
      </c>
      <c r="AQ26" s="48">
        <v>1332429</v>
      </c>
      <c r="AR26" s="48">
        <v>1378218</v>
      </c>
      <c r="AS26" s="48">
        <v>827597</v>
      </c>
      <c r="AT26" s="48">
        <v>1446302</v>
      </c>
      <c r="AU26" s="48">
        <v>1444902</v>
      </c>
      <c r="AV26" s="48">
        <v>1466335.0000000002</v>
      </c>
      <c r="AW26" s="48">
        <v>1062197</v>
      </c>
      <c r="AX26" s="48">
        <v>1032487.9999999998</v>
      </c>
      <c r="AY26" s="48">
        <v>1833005.0000000002</v>
      </c>
      <c r="AZ26" s="48">
        <v>1766533</v>
      </c>
      <c r="BA26" s="48">
        <v>1177434</v>
      </c>
      <c r="BB26" s="48">
        <v>1151914</v>
      </c>
      <c r="BC26" s="48">
        <v>1880045</v>
      </c>
      <c r="BD26" s="48">
        <v>1258091</v>
      </c>
      <c r="BE26" s="48">
        <v>1096199.0000000002</v>
      </c>
      <c r="BF26" s="48">
        <v>1170444</v>
      </c>
      <c r="BG26" s="48">
        <v>1472085.0000000005</v>
      </c>
      <c r="BH26" s="48">
        <v>811343</v>
      </c>
      <c r="BI26" s="48">
        <v>731104</v>
      </c>
      <c r="BJ26" s="48">
        <v>1480125</v>
      </c>
      <c r="BK26" s="48">
        <v>1421134.0000000002</v>
      </c>
      <c r="BL26" s="48">
        <v>1608685.0000000005</v>
      </c>
      <c r="BM26" s="48">
        <v>1016690.9999999999</v>
      </c>
      <c r="BN26" s="48">
        <v>1089038.0000000002</v>
      </c>
      <c r="BO26" s="48">
        <v>646631</v>
      </c>
      <c r="BP26" s="48">
        <v>1446146.9999999995</v>
      </c>
      <c r="BQ26" s="48">
        <v>1432796.9999999998</v>
      </c>
      <c r="BR26" s="48">
        <v>1380431.0000000002</v>
      </c>
      <c r="BS26" s="48">
        <v>771886.99999999988</v>
      </c>
      <c r="BT26" s="48">
        <v>1203977</v>
      </c>
      <c r="BU26" s="48">
        <v>1107917.0000000002</v>
      </c>
      <c r="BV26" s="48">
        <v>1333181</v>
      </c>
      <c r="BW26" s="48">
        <v>1430062</v>
      </c>
      <c r="BX26" s="48">
        <v>1345329</v>
      </c>
      <c r="BY26" s="48">
        <v>1105625</v>
      </c>
      <c r="BZ26" s="48">
        <v>962892.00000000012</v>
      </c>
      <c r="CA26" s="48">
        <v>1489078</v>
      </c>
      <c r="CB26" s="48">
        <v>1221356</v>
      </c>
      <c r="CC26" s="48">
        <v>1501111</v>
      </c>
      <c r="CD26" s="48">
        <v>1109642</v>
      </c>
      <c r="CE26" s="48">
        <v>1485732</v>
      </c>
      <c r="CF26" s="48">
        <v>1355653</v>
      </c>
      <c r="CG26" s="48">
        <v>1252936</v>
      </c>
      <c r="CH26" s="48">
        <v>898057.99999999988</v>
      </c>
      <c r="CI26" s="48">
        <v>1458037</v>
      </c>
      <c r="CJ26" s="48">
        <v>1477118</v>
      </c>
      <c r="CK26" s="48">
        <v>1085759</v>
      </c>
      <c r="CL26" s="48">
        <v>665363</v>
      </c>
      <c r="CM26" s="48">
        <v>1451097.9999999998</v>
      </c>
      <c r="CN26" s="48">
        <v>1799730</v>
      </c>
      <c r="CO26" s="48">
        <v>1589723</v>
      </c>
      <c r="CP26" s="48">
        <v>661317.00000000012</v>
      </c>
      <c r="CQ26" s="48">
        <v>707897</v>
      </c>
      <c r="CR26" s="48">
        <v>927903</v>
      </c>
      <c r="CS26" s="48">
        <v>1137344</v>
      </c>
      <c r="CT26" s="48">
        <v>1220356</v>
      </c>
      <c r="CU26" s="48">
        <v>1847385</v>
      </c>
      <c r="CV26" s="48">
        <v>1218337</v>
      </c>
      <c r="CW26" s="48">
        <v>889047</v>
      </c>
      <c r="CX26" s="48">
        <v>907311</v>
      </c>
      <c r="CY26" s="48">
        <v>1130770.0000000002</v>
      </c>
      <c r="CZ26" s="48">
        <v>1406892</v>
      </c>
      <c r="DA26" s="48">
        <v>1687356</v>
      </c>
      <c r="DB26" s="49">
        <v>1628438</v>
      </c>
      <c r="DS26" s="32"/>
      <c r="DT26" s="33"/>
      <c r="DU26" s="27"/>
      <c r="DV26" s="27"/>
    </row>
    <row r="27" spans="1:126" x14ac:dyDescent="0.2">
      <c r="A27" s="34"/>
      <c r="B27" s="37" t="s">
        <v>47</v>
      </c>
      <c r="C27" s="47">
        <v>3554275</v>
      </c>
      <c r="D27" s="48">
        <v>3702893.0000000005</v>
      </c>
      <c r="E27" s="48">
        <v>3162757</v>
      </c>
      <c r="F27" s="48">
        <v>1876900</v>
      </c>
      <c r="G27" s="48">
        <v>1672005.0000000002</v>
      </c>
      <c r="H27" s="48">
        <v>3473676</v>
      </c>
      <c r="I27" s="48">
        <v>3091136</v>
      </c>
      <c r="J27" s="48">
        <v>2244361</v>
      </c>
      <c r="K27" s="48">
        <v>2727484</v>
      </c>
      <c r="L27" s="48">
        <v>2685901</v>
      </c>
      <c r="M27" s="48">
        <v>1925739</v>
      </c>
      <c r="N27" s="48">
        <v>1439714</v>
      </c>
      <c r="O27" s="48">
        <v>1982542.0000000002</v>
      </c>
      <c r="P27" s="48">
        <v>2458747</v>
      </c>
      <c r="Q27" s="48">
        <v>2412816</v>
      </c>
      <c r="R27" s="48">
        <v>3464590</v>
      </c>
      <c r="S27" s="48">
        <v>2046626</v>
      </c>
      <c r="T27" s="48">
        <v>2316946.0000000005</v>
      </c>
      <c r="U27" s="48">
        <v>2102442</v>
      </c>
      <c r="V27" s="48">
        <v>2856275</v>
      </c>
      <c r="W27" s="48">
        <v>2837551</v>
      </c>
      <c r="X27" s="48">
        <v>1487916.0000000002</v>
      </c>
      <c r="Y27" s="48">
        <v>2347493.0000000005</v>
      </c>
      <c r="Z27" s="48">
        <v>3502620.0000000005</v>
      </c>
      <c r="AA27" s="48">
        <v>2889368</v>
      </c>
      <c r="AB27" s="48">
        <v>3434240</v>
      </c>
      <c r="AC27" s="48">
        <v>1912939.9999999998</v>
      </c>
      <c r="AD27" s="48">
        <v>3319736</v>
      </c>
      <c r="AE27" s="48">
        <v>2889617</v>
      </c>
      <c r="AF27" s="48">
        <v>4046476</v>
      </c>
      <c r="AG27" s="48">
        <v>3069987</v>
      </c>
      <c r="AH27" s="48">
        <v>2267095.0000000005</v>
      </c>
      <c r="AI27" s="48">
        <v>2073895</v>
      </c>
      <c r="AJ27" s="48">
        <v>4099903</v>
      </c>
      <c r="AK27" s="48">
        <v>2104905</v>
      </c>
      <c r="AL27" s="48">
        <v>1974107</v>
      </c>
      <c r="AM27" s="48">
        <v>3052913</v>
      </c>
      <c r="AN27" s="48">
        <v>3580560.0000000005</v>
      </c>
      <c r="AO27" s="48">
        <v>3471862.9999999995</v>
      </c>
      <c r="AP27" s="48">
        <v>1824988</v>
      </c>
      <c r="AQ27" s="48">
        <v>3035440</v>
      </c>
      <c r="AR27" s="48">
        <v>3648411.0000000005</v>
      </c>
      <c r="AS27" s="48">
        <v>2192180</v>
      </c>
      <c r="AT27" s="48">
        <v>3992821.0000000005</v>
      </c>
      <c r="AU27" s="48">
        <v>4122469</v>
      </c>
      <c r="AV27" s="48">
        <v>3824429</v>
      </c>
      <c r="AW27" s="48">
        <v>2572600</v>
      </c>
      <c r="AX27" s="48">
        <v>2971330</v>
      </c>
      <c r="AY27" s="48">
        <v>4326068</v>
      </c>
      <c r="AZ27" s="48">
        <v>4247023.0000000009</v>
      </c>
      <c r="BA27" s="48">
        <v>2851334</v>
      </c>
      <c r="BB27" s="48">
        <v>2739822.0000000005</v>
      </c>
      <c r="BC27" s="48">
        <v>3806431</v>
      </c>
      <c r="BD27" s="48">
        <v>3105556</v>
      </c>
      <c r="BE27" s="48">
        <v>2883994</v>
      </c>
      <c r="BF27" s="48">
        <v>2936506</v>
      </c>
      <c r="BG27" s="48">
        <v>2791128</v>
      </c>
      <c r="BH27" s="48">
        <v>2010028</v>
      </c>
      <c r="BI27" s="48">
        <v>1918710</v>
      </c>
      <c r="BJ27" s="48">
        <v>4223946</v>
      </c>
      <c r="BK27" s="48">
        <v>3639501</v>
      </c>
      <c r="BL27" s="48">
        <v>3351632</v>
      </c>
      <c r="BM27" s="48">
        <v>2557376.9999999995</v>
      </c>
      <c r="BN27" s="48">
        <v>2871563</v>
      </c>
      <c r="BO27" s="48">
        <v>1639253</v>
      </c>
      <c r="BP27" s="48">
        <v>2640749</v>
      </c>
      <c r="BQ27" s="48">
        <v>3339098.0000000005</v>
      </c>
      <c r="BR27" s="48">
        <v>3611046.9999999995</v>
      </c>
      <c r="BS27" s="48">
        <v>1784442.0000000002</v>
      </c>
      <c r="BT27" s="48">
        <v>2143040</v>
      </c>
      <c r="BU27" s="48">
        <v>2993336</v>
      </c>
      <c r="BV27" s="48">
        <v>4046067</v>
      </c>
      <c r="BW27" s="48">
        <v>2804872.0000000005</v>
      </c>
      <c r="BX27" s="48">
        <v>3117060.9999999995</v>
      </c>
      <c r="BY27" s="48">
        <v>3063040</v>
      </c>
      <c r="BZ27" s="48">
        <v>3047973</v>
      </c>
      <c r="CA27" s="48">
        <v>3310264</v>
      </c>
      <c r="CB27" s="48">
        <v>2554442</v>
      </c>
      <c r="CC27" s="48">
        <v>3314313.9999999995</v>
      </c>
      <c r="CD27" s="48">
        <v>2715503</v>
      </c>
      <c r="CE27" s="48">
        <v>3959915.9999999995</v>
      </c>
      <c r="CF27" s="48">
        <v>2792662</v>
      </c>
      <c r="CG27" s="48">
        <v>3822298</v>
      </c>
      <c r="CH27" s="48">
        <v>2473646.9999999995</v>
      </c>
      <c r="CI27" s="48">
        <v>4216030</v>
      </c>
      <c r="CJ27" s="48">
        <v>4036496.0000000005</v>
      </c>
      <c r="CK27" s="48">
        <v>2846581</v>
      </c>
      <c r="CL27" s="48">
        <v>1596531</v>
      </c>
      <c r="CM27" s="48">
        <v>3579827</v>
      </c>
      <c r="CN27" s="48">
        <v>5004386.0000000009</v>
      </c>
      <c r="CO27" s="48">
        <v>5288265</v>
      </c>
      <c r="CP27" s="48">
        <v>1425575</v>
      </c>
      <c r="CQ27" s="48">
        <v>1947354</v>
      </c>
      <c r="CR27" s="48">
        <v>2541350.0000000005</v>
      </c>
      <c r="CS27" s="48">
        <v>3023601</v>
      </c>
      <c r="CT27" s="48">
        <v>3429031.9999999995</v>
      </c>
      <c r="CU27" s="48">
        <v>5152499.0000000009</v>
      </c>
      <c r="CV27" s="48">
        <v>3358151.9999999995</v>
      </c>
      <c r="CW27" s="48">
        <v>2252213</v>
      </c>
      <c r="CX27" s="48">
        <v>2572362</v>
      </c>
      <c r="CY27" s="48">
        <v>2915317</v>
      </c>
      <c r="CZ27" s="48">
        <v>3615101</v>
      </c>
      <c r="DA27" s="48">
        <v>4347215.0000000009</v>
      </c>
      <c r="DB27" s="49">
        <v>4086669</v>
      </c>
      <c r="DS27" s="32"/>
      <c r="DT27" s="33"/>
      <c r="DU27" s="27"/>
      <c r="DV27" s="27"/>
    </row>
    <row r="28" spans="1:126" x14ac:dyDescent="0.2">
      <c r="A28" s="34"/>
      <c r="B28" s="37" t="s">
        <v>49</v>
      </c>
      <c r="C28" s="47">
        <v>2565355</v>
      </c>
      <c r="D28" s="48">
        <v>2674840</v>
      </c>
      <c r="E28" s="48">
        <v>2136715</v>
      </c>
      <c r="F28" s="48">
        <v>1282481</v>
      </c>
      <c r="G28" s="48">
        <v>1231926</v>
      </c>
      <c r="H28" s="48">
        <v>2706918</v>
      </c>
      <c r="I28" s="48">
        <v>2164012</v>
      </c>
      <c r="J28" s="48">
        <v>1755658</v>
      </c>
      <c r="K28" s="48">
        <v>2160656</v>
      </c>
      <c r="L28" s="48">
        <v>2128587</v>
      </c>
      <c r="M28" s="48">
        <v>1139135</v>
      </c>
      <c r="N28" s="48">
        <v>901896</v>
      </c>
      <c r="O28" s="48">
        <v>1570328</v>
      </c>
      <c r="P28" s="48">
        <v>1925144</v>
      </c>
      <c r="Q28" s="48">
        <v>1859765</v>
      </c>
      <c r="R28" s="48">
        <v>2280905</v>
      </c>
      <c r="S28" s="48">
        <v>1432934</v>
      </c>
      <c r="T28" s="48">
        <v>1763843</v>
      </c>
      <c r="U28" s="48">
        <v>1433999</v>
      </c>
      <c r="V28" s="48">
        <v>2080949</v>
      </c>
      <c r="W28" s="48">
        <v>1972701</v>
      </c>
      <c r="X28" s="48">
        <v>1048052</v>
      </c>
      <c r="Y28" s="48">
        <v>1693133</v>
      </c>
      <c r="Z28" s="48">
        <v>2351952</v>
      </c>
      <c r="AA28" s="48">
        <v>1957239</v>
      </c>
      <c r="AB28" s="48">
        <v>2452324</v>
      </c>
      <c r="AC28" s="48">
        <v>1420127</v>
      </c>
      <c r="AD28" s="48">
        <v>2269900</v>
      </c>
      <c r="AE28" s="48">
        <v>2226948</v>
      </c>
      <c r="AF28" s="48">
        <v>2810463</v>
      </c>
      <c r="AG28" s="48">
        <v>2331602</v>
      </c>
      <c r="AH28" s="48">
        <v>1530523</v>
      </c>
      <c r="AI28" s="48">
        <v>1333573</v>
      </c>
      <c r="AJ28" s="48">
        <v>3165846</v>
      </c>
      <c r="AK28" s="48">
        <v>1523425</v>
      </c>
      <c r="AL28" s="48">
        <v>1410507</v>
      </c>
      <c r="AM28" s="48">
        <v>2021513</v>
      </c>
      <c r="AN28" s="48">
        <v>2548403</v>
      </c>
      <c r="AO28" s="48">
        <v>2297812</v>
      </c>
      <c r="AP28" s="48">
        <v>1435304</v>
      </c>
      <c r="AQ28" s="48">
        <v>2006402</v>
      </c>
      <c r="AR28" s="48">
        <v>2351371</v>
      </c>
      <c r="AS28" s="48">
        <v>1424924</v>
      </c>
      <c r="AT28" s="48">
        <v>2570698</v>
      </c>
      <c r="AU28" s="48">
        <v>2660155</v>
      </c>
      <c r="AV28" s="48">
        <v>2603163</v>
      </c>
      <c r="AW28" s="48">
        <v>1885255</v>
      </c>
      <c r="AX28" s="48">
        <v>1851485</v>
      </c>
      <c r="AY28" s="48">
        <v>2978435</v>
      </c>
      <c r="AZ28" s="48">
        <v>2838060</v>
      </c>
      <c r="BA28" s="48">
        <v>1960815</v>
      </c>
      <c r="BB28" s="48">
        <v>1997643</v>
      </c>
      <c r="BC28" s="48">
        <v>2856825</v>
      </c>
      <c r="BD28" s="48">
        <v>2042414</v>
      </c>
      <c r="BE28" s="48">
        <v>1898969</v>
      </c>
      <c r="BF28" s="48">
        <v>2038845</v>
      </c>
      <c r="BG28" s="48">
        <v>2202007</v>
      </c>
      <c r="BH28" s="48">
        <v>1323189</v>
      </c>
      <c r="BI28" s="48">
        <v>1293351</v>
      </c>
      <c r="BJ28" s="48">
        <v>2888203</v>
      </c>
      <c r="BK28" s="48">
        <v>2611706</v>
      </c>
      <c r="BL28" s="48">
        <v>2502236</v>
      </c>
      <c r="BM28" s="48">
        <v>1623100</v>
      </c>
      <c r="BN28" s="48">
        <v>1844301</v>
      </c>
      <c r="BO28" s="48">
        <v>1084060</v>
      </c>
      <c r="BP28" s="48">
        <v>1959621</v>
      </c>
      <c r="BQ28" s="48">
        <v>2473556</v>
      </c>
      <c r="BR28" s="48">
        <v>2523025</v>
      </c>
      <c r="BS28" s="48">
        <v>1288076</v>
      </c>
      <c r="BT28" s="48">
        <v>1669743</v>
      </c>
      <c r="BU28" s="48">
        <v>2133087</v>
      </c>
      <c r="BV28" s="48">
        <v>2649898</v>
      </c>
      <c r="BW28" s="48">
        <v>2153564</v>
      </c>
      <c r="BX28" s="48">
        <v>2302541</v>
      </c>
      <c r="BY28" s="48">
        <v>2085528</v>
      </c>
      <c r="BZ28" s="48">
        <v>1785141</v>
      </c>
      <c r="CA28" s="48">
        <v>2352047</v>
      </c>
      <c r="CB28" s="48">
        <v>1913443</v>
      </c>
      <c r="CC28" s="48">
        <v>2324894</v>
      </c>
      <c r="CD28" s="48">
        <v>1845075</v>
      </c>
      <c r="CE28" s="48">
        <v>2736874</v>
      </c>
      <c r="CF28" s="48">
        <v>2177353</v>
      </c>
      <c r="CG28" s="48">
        <v>2445823</v>
      </c>
      <c r="CH28" s="48">
        <v>1685987</v>
      </c>
      <c r="CI28" s="48">
        <v>2854367</v>
      </c>
      <c r="CJ28" s="48">
        <v>2915219</v>
      </c>
      <c r="CK28" s="48">
        <v>2182009</v>
      </c>
      <c r="CL28" s="48">
        <v>1141156</v>
      </c>
      <c r="CM28" s="48">
        <v>2353957</v>
      </c>
      <c r="CN28" s="48">
        <v>3478955</v>
      </c>
      <c r="CO28" s="48">
        <v>3155091</v>
      </c>
      <c r="CP28" s="48">
        <v>1029465</v>
      </c>
      <c r="CQ28" s="48">
        <v>1304796</v>
      </c>
      <c r="CR28" s="48">
        <v>1586494</v>
      </c>
      <c r="CS28" s="48">
        <v>2110376</v>
      </c>
      <c r="CT28" s="48">
        <v>2348761</v>
      </c>
      <c r="CU28" s="48">
        <v>3670644</v>
      </c>
      <c r="CV28" s="48">
        <v>2283714</v>
      </c>
      <c r="CW28" s="48">
        <v>1501069</v>
      </c>
      <c r="CX28" s="48">
        <v>1556566</v>
      </c>
      <c r="CY28" s="48">
        <v>2136756</v>
      </c>
      <c r="CZ28" s="48">
        <v>2576844</v>
      </c>
      <c r="DA28" s="48">
        <v>3149851</v>
      </c>
      <c r="DB28" s="49">
        <v>3092756</v>
      </c>
      <c r="DS28" s="32"/>
      <c r="DT28" s="33"/>
      <c r="DU28" s="27"/>
      <c r="DV28" s="27"/>
    </row>
    <row r="29" spans="1:126" x14ac:dyDescent="0.2">
      <c r="A29" s="34"/>
      <c r="B29" s="37" t="s">
        <v>51</v>
      </c>
      <c r="C29" s="47">
        <v>350675</v>
      </c>
      <c r="D29" s="48">
        <v>337799</v>
      </c>
      <c r="E29" s="48">
        <v>319573</v>
      </c>
      <c r="F29" s="48">
        <v>338250</v>
      </c>
      <c r="G29" s="48">
        <v>334441.99999999994</v>
      </c>
      <c r="H29" s="48">
        <v>318169</v>
      </c>
      <c r="I29" s="48">
        <v>369142</v>
      </c>
      <c r="J29" s="48">
        <v>263423</v>
      </c>
      <c r="K29" s="48">
        <v>212586</v>
      </c>
      <c r="L29" s="48">
        <v>232135.00000000003</v>
      </c>
      <c r="M29" s="48">
        <v>249464</v>
      </c>
      <c r="N29" s="48">
        <v>236931</v>
      </c>
      <c r="O29" s="48">
        <v>233566</v>
      </c>
      <c r="P29" s="48">
        <v>225077</v>
      </c>
      <c r="Q29" s="48">
        <v>227009</v>
      </c>
      <c r="R29" s="48">
        <v>224471</v>
      </c>
      <c r="S29" s="48">
        <v>321519.99999999994</v>
      </c>
      <c r="T29" s="48">
        <v>181460</v>
      </c>
      <c r="U29" s="48">
        <v>251100</v>
      </c>
      <c r="V29" s="48">
        <v>282426</v>
      </c>
      <c r="W29" s="48">
        <v>244604.99999999997</v>
      </c>
      <c r="X29" s="48">
        <v>182569</v>
      </c>
      <c r="Y29" s="48">
        <v>209754</v>
      </c>
      <c r="Z29" s="48">
        <v>234409</v>
      </c>
      <c r="AA29" s="48">
        <v>281844</v>
      </c>
      <c r="AB29" s="48">
        <v>244331.00000000003</v>
      </c>
      <c r="AC29" s="48">
        <v>258146</v>
      </c>
      <c r="AD29" s="48">
        <v>227559.00000000003</v>
      </c>
      <c r="AE29" s="48">
        <v>374493</v>
      </c>
      <c r="AF29" s="48">
        <v>263640</v>
      </c>
      <c r="AG29" s="48">
        <v>212527.99999999997</v>
      </c>
      <c r="AH29" s="48">
        <v>256764</v>
      </c>
      <c r="AI29" s="48">
        <v>247916</v>
      </c>
      <c r="AJ29" s="48">
        <v>217729</v>
      </c>
      <c r="AK29" s="48">
        <v>321678</v>
      </c>
      <c r="AL29" s="48">
        <v>232885.00000000003</v>
      </c>
      <c r="AM29" s="48">
        <v>292488</v>
      </c>
      <c r="AN29" s="48">
        <v>274437</v>
      </c>
      <c r="AO29" s="48">
        <v>406533</v>
      </c>
      <c r="AP29" s="48">
        <v>277930</v>
      </c>
      <c r="AQ29" s="48">
        <v>246095</v>
      </c>
      <c r="AR29" s="48">
        <v>244196</v>
      </c>
      <c r="AS29" s="48">
        <v>281289</v>
      </c>
      <c r="AT29" s="48">
        <v>226378</v>
      </c>
      <c r="AU29" s="48">
        <v>286055</v>
      </c>
      <c r="AV29" s="48">
        <v>269428</v>
      </c>
      <c r="AW29" s="48">
        <v>308431</v>
      </c>
      <c r="AX29" s="48">
        <v>418196</v>
      </c>
      <c r="AY29" s="48">
        <v>309231</v>
      </c>
      <c r="AZ29" s="48">
        <v>274435</v>
      </c>
      <c r="BA29" s="48">
        <v>327786</v>
      </c>
      <c r="BB29" s="48">
        <v>281390</v>
      </c>
      <c r="BC29" s="48">
        <v>218575</v>
      </c>
      <c r="BD29" s="48">
        <v>313358</v>
      </c>
      <c r="BE29" s="48">
        <v>292082.00000000006</v>
      </c>
      <c r="BF29" s="48">
        <v>355003.00000000006</v>
      </c>
      <c r="BG29" s="48">
        <v>264608</v>
      </c>
      <c r="BH29" s="48">
        <v>260431</v>
      </c>
      <c r="BI29" s="48">
        <v>300270</v>
      </c>
      <c r="BJ29" s="48">
        <v>213916.99999999997</v>
      </c>
      <c r="BK29" s="48">
        <v>274633</v>
      </c>
      <c r="BL29" s="48">
        <v>190543</v>
      </c>
      <c r="BM29" s="48">
        <v>263729</v>
      </c>
      <c r="BN29" s="48">
        <v>254078</v>
      </c>
      <c r="BO29" s="48">
        <v>231506</v>
      </c>
      <c r="BP29" s="48">
        <v>219245</v>
      </c>
      <c r="BQ29" s="48">
        <v>261550.00000000003</v>
      </c>
      <c r="BR29" s="48">
        <v>238980.00000000003</v>
      </c>
      <c r="BS29" s="48">
        <v>240500</v>
      </c>
      <c r="BT29" s="48">
        <v>194782</v>
      </c>
      <c r="BU29" s="48">
        <v>235728.00000000003</v>
      </c>
      <c r="BV29" s="48">
        <v>209233</v>
      </c>
      <c r="BW29" s="48">
        <v>229619</v>
      </c>
      <c r="BX29" s="48">
        <v>225470.00000000003</v>
      </c>
      <c r="BY29" s="48">
        <v>176472</v>
      </c>
      <c r="BZ29" s="48">
        <v>211041.00000000003</v>
      </c>
      <c r="CA29" s="48">
        <v>224983.99999999997</v>
      </c>
      <c r="CB29" s="48">
        <v>285736</v>
      </c>
      <c r="CC29" s="48">
        <v>237865</v>
      </c>
      <c r="CD29" s="48">
        <v>360552</v>
      </c>
      <c r="CE29" s="48">
        <v>256110.00000000003</v>
      </c>
      <c r="CF29" s="48">
        <v>226446</v>
      </c>
      <c r="CG29" s="48">
        <v>189619</v>
      </c>
      <c r="CH29" s="48">
        <v>204928</v>
      </c>
      <c r="CI29" s="48">
        <v>224411.00000000003</v>
      </c>
      <c r="CJ29" s="48">
        <v>245360</v>
      </c>
      <c r="CK29" s="48">
        <v>271014</v>
      </c>
      <c r="CL29" s="48">
        <v>212657.99999999997</v>
      </c>
      <c r="CM29" s="48">
        <v>217761.00000000003</v>
      </c>
      <c r="CN29" s="48">
        <v>202150.99999999997</v>
      </c>
      <c r="CO29" s="48">
        <v>352034.99999999994</v>
      </c>
      <c r="CP29" s="48">
        <v>267224</v>
      </c>
      <c r="CQ29" s="48">
        <v>215394</v>
      </c>
      <c r="CR29" s="48">
        <v>247530</v>
      </c>
      <c r="CS29" s="48">
        <v>221432</v>
      </c>
      <c r="CT29" s="48">
        <v>238137</v>
      </c>
      <c r="CU29" s="48">
        <v>261347</v>
      </c>
      <c r="CV29" s="48">
        <v>238610</v>
      </c>
      <c r="CW29" s="48">
        <v>241458</v>
      </c>
      <c r="CX29" s="48">
        <v>310666</v>
      </c>
      <c r="CY29" s="48">
        <v>299481</v>
      </c>
      <c r="CZ29" s="48">
        <v>324968</v>
      </c>
      <c r="DA29" s="48">
        <v>284280</v>
      </c>
      <c r="DB29" s="49">
        <v>237234.99999999997</v>
      </c>
      <c r="DS29" s="32"/>
      <c r="DT29" s="33"/>
      <c r="DU29" s="27"/>
      <c r="DV29" s="27"/>
    </row>
    <row r="30" spans="1:126" x14ac:dyDescent="0.2">
      <c r="A30" s="34"/>
      <c r="B30" s="37" t="s">
        <v>53</v>
      </c>
      <c r="C30" s="47">
        <v>171027</v>
      </c>
      <c r="D30" s="48">
        <v>167895</v>
      </c>
      <c r="E30" s="48">
        <v>174618</v>
      </c>
      <c r="F30" s="48">
        <v>190394</v>
      </c>
      <c r="G30" s="48">
        <v>166462</v>
      </c>
      <c r="H30" s="48">
        <v>172384</v>
      </c>
      <c r="I30" s="48">
        <v>190020</v>
      </c>
      <c r="J30" s="48">
        <v>138165</v>
      </c>
      <c r="K30" s="48">
        <v>124167</v>
      </c>
      <c r="L30" s="48">
        <v>129615</v>
      </c>
      <c r="M30" s="48">
        <v>138616</v>
      </c>
      <c r="N30" s="48">
        <v>139016</v>
      </c>
      <c r="O30" s="48">
        <v>128405</v>
      </c>
      <c r="P30" s="48">
        <v>125674</v>
      </c>
      <c r="Q30" s="48">
        <v>123869</v>
      </c>
      <c r="R30" s="48">
        <v>123312</v>
      </c>
      <c r="S30" s="48">
        <v>143197</v>
      </c>
      <c r="T30" s="48">
        <v>105802</v>
      </c>
      <c r="U30" s="48">
        <v>135716</v>
      </c>
      <c r="V30" s="48">
        <v>156049</v>
      </c>
      <c r="W30" s="48">
        <v>138728</v>
      </c>
      <c r="X30" s="48">
        <v>110570</v>
      </c>
      <c r="Y30" s="48">
        <v>117259</v>
      </c>
      <c r="Z30" s="48">
        <v>125362</v>
      </c>
      <c r="AA30" s="48">
        <v>140769</v>
      </c>
      <c r="AB30" s="48">
        <v>127415</v>
      </c>
      <c r="AC30" s="48">
        <v>154927</v>
      </c>
      <c r="AD30" s="48">
        <v>129261</v>
      </c>
      <c r="AE30" s="48">
        <v>170533</v>
      </c>
      <c r="AF30" s="48">
        <v>143411</v>
      </c>
      <c r="AG30" s="48">
        <v>128303</v>
      </c>
      <c r="AH30" s="48">
        <v>159128</v>
      </c>
      <c r="AI30" s="48">
        <v>138079</v>
      </c>
      <c r="AJ30" s="48">
        <v>114787</v>
      </c>
      <c r="AK30" s="48">
        <v>144647</v>
      </c>
      <c r="AL30" s="48">
        <v>132207</v>
      </c>
      <c r="AM30" s="48">
        <v>163804</v>
      </c>
      <c r="AN30" s="48">
        <v>142143</v>
      </c>
      <c r="AO30" s="48">
        <v>164245</v>
      </c>
      <c r="AP30" s="48">
        <v>144664</v>
      </c>
      <c r="AQ30" s="48">
        <v>143725</v>
      </c>
      <c r="AR30" s="48">
        <v>128278</v>
      </c>
      <c r="AS30" s="48">
        <v>146822</v>
      </c>
      <c r="AT30" s="48">
        <v>126321</v>
      </c>
      <c r="AU30" s="48">
        <v>148806</v>
      </c>
      <c r="AV30" s="48">
        <v>145342</v>
      </c>
      <c r="AW30" s="48">
        <v>170102</v>
      </c>
      <c r="AX30" s="48">
        <v>208675</v>
      </c>
      <c r="AY30" s="48">
        <v>175635</v>
      </c>
      <c r="AZ30" s="48">
        <v>157618</v>
      </c>
      <c r="BA30" s="48">
        <v>195267</v>
      </c>
      <c r="BB30" s="48">
        <v>165544</v>
      </c>
      <c r="BC30" s="48">
        <v>114984</v>
      </c>
      <c r="BD30" s="48">
        <v>159968</v>
      </c>
      <c r="BE30" s="48">
        <v>145368</v>
      </c>
      <c r="BF30" s="48">
        <v>159313</v>
      </c>
      <c r="BG30" s="48">
        <v>139944</v>
      </c>
      <c r="BH30" s="48">
        <v>138133</v>
      </c>
      <c r="BI30" s="48">
        <v>174549</v>
      </c>
      <c r="BJ30" s="48">
        <v>115614</v>
      </c>
      <c r="BK30" s="48">
        <v>154056</v>
      </c>
      <c r="BL30" s="48">
        <v>106134</v>
      </c>
      <c r="BM30" s="48">
        <v>158027</v>
      </c>
      <c r="BN30" s="48">
        <v>140583</v>
      </c>
      <c r="BO30" s="48">
        <v>129921</v>
      </c>
      <c r="BP30" s="48">
        <v>135383</v>
      </c>
      <c r="BQ30" s="48">
        <v>158217</v>
      </c>
      <c r="BR30" s="48">
        <v>134007</v>
      </c>
      <c r="BS30" s="48">
        <v>135691</v>
      </c>
      <c r="BT30" s="48">
        <v>129611</v>
      </c>
      <c r="BU30" s="48">
        <v>123967</v>
      </c>
      <c r="BV30" s="48">
        <v>109576</v>
      </c>
      <c r="BW30" s="48">
        <v>131381</v>
      </c>
      <c r="BX30" s="48">
        <v>139243</v>
      </c>
      <c r="BY30" s="48">
        <v>112268</v>
      </c>
      <c r="BZ30" s="48">
        <v>114745</v>
      </c>
      <c r="CA30" s="48">
        <v>128678</v>
      </c>
      <c r="CB30" s="48">
        <v>156003</v>
      </c>
      <c r="CC30" s="48">
        <v>147589</v>
      </c>
      <c r="CD30" s="48">
        <v>230731</v>
      </c>
      <c r="CE30" s="48">
        <v>143878</v>
      </c>
      <c r="CF30" s="48">
        <v>130153</v>
      </c>
      <c r="CG30" s="48">
        <v>117348</v>
      </c>
      <c r="CH30" s="48">
        <v>125283</v>
      </c>
      <c r="CI30" s="48">
        <v>117646</v>
      </c>
      <c r="CJ30" s="48">
        <v>124991</v>
      </c>
      <c r="CK30" s="48">
        <v>123344</v>
      </c>
      <c r="CL30" s="48">
        <v>118238</v>
      </c>
      <c r="CM30" s="48">
        <v>121222</v>
      </c>
      <c r="CN30" s="48">
        <v>100722</v>
      </c>
      <c r="CO30" s="48">
        <v>140328</v>
      </c>
      <c r="CP30" s="48">
        <v>122227</v>
      </c>
      <c r="CQ30" s="48">
        <v>119175</v>
      </c>
      <c r="CR30" s="48">
        <v>134465</v>
      </c>
      <c r="CS30" s="48">
        <v>104825</v>
      </c>
      <c r="CT30" s="48">
        <v>116679</v>
      </c>
      <c r="CU30" s="48">
        <v>143599</v>
      </c>
      <c r="CV30" s="48">
        <v>132759</v>
      </c>
      <c r="CW30" s="48">
        <v>136789</v>
      </c>
      <c r="CX30" s="48">
        <v>163574</v>
      </c>
      <c r="CY30" s="48">
        <v>173152</v>
      </c>
      <c r="CZ30" s="48">
        <v>172954</v>
      </c>
      <c r="DA30" s="48">
        <v>149553</v>
      </c>
      <c r="DB30" s="49">
        <v>141638</v>
      </c>
      <c r="DS30" s="32"/>
      <c r="DT30" s="33"/>
      <c r="DU30" s="27"/>
      <c r="DV30" s="27"/>
    </row>
    <row r="31" spans="1:126" x14ac:dyDescent="0.2">
      <c r="A31" s="34"/>
      <c r="B31" s="37" t="s">
        <v>55</v>
      </c>
      <c r="C31" s="50">
        <v>627148.00000000012</v>
      </c>
      <c r="D31" s="51">
        <v>593035.00000000012</v>
      </c>
      <c r="E31" s="51">
        <v>574229</v>
      </c>
      <c r="F31" s="51">
        <v>606945</v>
      </c>
      <c r="G31" s="51">
        <v>575807</v>
      </c>
      <c r="H31" s="51">
        <v>561332</v>
      </c>
      <c r="I31" s="51">
        <v>642608.00000000012</v>
      </c>
      <c r="J31" s="51">
        <v>473215</v>
      </c>
      <c r="K31" s="51">
        <v>386210</v>
      </c>
      <c r="L31" s="51">
        <v>415650</v>
      </c>
      <c r="M31" s="51">
        <v>468871.99999999994</v>
      </c>
      <c r="N31" s="51">
        <v>434852</v>
      </c>
      <c r="O31" s="51">
        <v>422268</v>
      </c>
      <c r="P31" s="51">
        <v>404048</v>
      </c>
      <c r="Q31" s="51">
        <v>417513</v>
      </c>
      <c r="R31" s="51">
        <v>407955</v>
      </c>
      <c r="S31" s="51">
        <v>587254</v>
      </c>
      <c r="T31" s="51">
        <v>308117</v>
      </c>
      <c r="U31" s="51">
        <v>420763</v>
      </c>
      <c r="V31" s="51">
        <v>498364</v>
      </c>
      <c r="W31" s="51">
        <v>457549</v>
      </c>
      <c r="X31" s="51">
        <v>321572.00000000006</v>
      </c>
      <c r="Y31" s="51">
        <v>361245</v>
      </c>
      <c r="Z31" s="51">
        <v>426735</v>
      </c>
      <c r="AA31" s="51">
        <v>514665.00000000006</v>
      </c>
      <c r="AB31" s="51">
        <v>427122.00000000006</v>
      </c>
      <c r="AC31" s="51">
        <v>480125.99999999994</v>
      </c>
      <c r="AD31" s="51">
        <v>413812</v>
      </c>
      <c r="AE31" s="51">
        <v>668660</v>
      </c>
      <c r="AF31" s="51">
        <v>442086</v>
      </c>
      <c r="AG31" s="51">
        <v>376487.00000000006</v>
      </c>
      <c r="AH31" s="51">
        <v>458890</v>
      </c>
      <c r="AI31" s="51">
        <v>427494</v>
      </c>
      <c r="AJ31" s="51">
        <v>385097.99999999994</v>
      </c>
      <c r="AK31" s="51">
        <v>523485.99999999994</v>
      </c>
      <c r="AL31" s="51">
        <v>405357</v>
      </c>
      <c r="AM31" s="51">
        <v>523123.00000000006</v>
      </c>
      <c r="AN31" s="51">
        <v>479599</v>
      </c>
      <c r="AO31" s="51">
        <v>726609</v>
      </c>
      <c r="AP31" s="51">
        <v>502974</v>
      </c>
      <c r="AQ31" s="51">
        <v>430005.00000000006</v>
      </c>
      <c r="AR31" s="51">
        <v>432965</v>
      </c>
      <c r="AS31" s="51">
        <v>494748.99999999994</v>
      </c>
      <c r="AT31" s="51">
        <v>388194</v>
      </c>
      <c r="AU31" s="51">
        <v>497531</v>
      </c>
      <c r="AV31" s="51">
        <v>475817</v>
      </c>
      <c r="AW31" s="51">
        <v>569168</v>
      </c>
      <c r="AX31" s="51">
        <v>748860</v>
      </c>
      <c r="AY31" s="51">
        <v>566099</v>
      </c>
      <c r="AZ31" s="51">
        <v>512661</v>
      </c>
      <c r="BA31" s="51">
        <v>609859</v>
      </c>
      <c r="BB31" s="51">
        <v>516244.99999999994</v>
      </c>
      <c r="BC31" s="51">
        <v>383214</v>
      </c>
      <c r="BD31" s="51">
        <v>583815</v>
      </c>
      <c r="BE31" s="51">
        <v>524095</v>
      </c>
      <c r="BF31" s="51">
        <v>625803</v>
      </c>
      <c r="BG31" s="51">
        <v>464950</v>
      </c>
      <c r="BH31" s="51">
        <v>472300.00000000006</v>
      </c>
      <c r="BI31" s="51">
        <v>540920.00000000012</v>
      </c>
      <c r="BJ31" s="51">
        <v>387824</v>
      </c>
      <c r="BK31" s="51">
        <v>487700</v>
      </c>
      <c r="BL31" s="51">
        <v>346110</v>
      </c>
      <c r="BM31" s="51">
        <v>490131</v>
      </c>
      <c r="BN31" s="51">
        <v>464500</v>
      </c>
      <c r="BO31" s="51">
        <v>379392</v>
      </c>
      <c r="BP31" s="51">
        <v>411219.99999999994</v>
      </c>
      <c r="BQ31" s="51">
        <v>493169</v>
      </c>
      <c r="BR31" s="51">
        <v>483431</v>
      </c>
      <c r="BS31" s="51">
        <v>445967</v>
      </c>
      <c r="BT31" s="51">
        <v>363751</v>
      </c>
      <c r="BU31" s="51">
        <v>442169.99999999994</v>
      </c>
      <c r="BV31" s="51">
        <v>377108</v>
      </c>
      <c r="BW31" s="51">
        <v>422938.00000000006</v>
      </c>
      <c r="BX31" s="51">
        <v>411138.00000000006</v>
      </c>
      <c r="BY31" s="51">
        <v>319029</v>
      </c>
      <c r="BZ31" s="51">
        <v>382612</v>
      </c>
      <c r="CA31" s="51">
        <v>399676</v>
      </c>
      <c r="CB31" s="51">
        <v>511301</v>
      </c>
      <c r="CC31" s="51">
        <v>407772</v>
      </c>
      <c r="CD31" s="51">
        <v>654708.00000000012</v>
      </c>
      <c r="CE31" s="51">
        <v>469319</v>
      </c>
      <c r="CF31" s="51">
        <v>382807</v>
      </c>
      <c r="CG31" s="51">
        <v>313961</v>
      </c>
      <c r="CH31" s="51">
        <v>359108</v>
      </c>
      <c r="CI31" s="51">
        <v>387922</v>
      </c>
      <c r="CJ31" s="51">
        <v>436009</v>
      </c>
      <c r="CK31" s="51">
        <v>448472</v>
      </c>
      <c r="CL31" s="51">
        <v>377745</v>
      </c>
      <c r="CM31" s="51">
        <v>383130.99999999994</v>
      </c>
      <c r="CN31" s="51">
        <v>359689</v>
      </c>
      <c r="CO31" s="51">
        <v>632730.99999999988</v>
      </c>
      <c r="CP31" s="51">
        <v>472889.00000000006</v>
      </c>
      <c r="CQ31" s="51">
        <v>374287</v>
      </c>
      <c r="CR31" s="51">
        <v>447268.00000000006</v>
      </c>
      <c r="CS31" s="51">
        <v>379936.00000000006</v>
      </c>
      <c r="CT31" s="51">
        <v>359335</v>
      </c>
      <c r="CU31" s="51">
        <v>430037.99999999994</v>
      </c>
      <c r="CV31" s="51">
        <v>407251</v>
      </c>
      <c r="CW31" s="51">
        <v>445082</v>
      </c>
      <c r="CX31" s="51">
        <v>558524.00000000012</v>
      </c>
      <c r="CY31" s="51">
        <v>518496</v>
      </c>
      <c r="CZ31" s="51">
        <v>566123</v>
      </c>
      <c r="DA31" s="51">
        <v>496232</v>
      </c>
      <c r="DB31" s="52">
        <v>410473</v>
      </c>
      <c r="DS31" s="32"/>
      <c r="DT31" s="33"/>
      <c r="DU31" s="27"/>
      <c r="DV31" s="27"/>
    </row>
    <row r="32" spans="1:126" x14ac:dyDescent="0.2">
      <c r="A32" s="34"/>
      <c r="B32" s="37" t="s">
        <v>57</v>
      </c>
      <c r="C32" s="47">
        <v>325719.00000000006</v>
      </c>
      <c r="D32" s="48">
        <v>312732.00000000006</v>
      </c>
      <c r="E32" s="48">
        <v>331829</v>
      </c>
      <c r="F32" s="48">
        <v>363095</v>
      </c>
      <c r="G32" s="48">
        <v>314554</v>
      </c>
      <c r="H32" s="48">
        <v>324606</v>
      </c>
      <c r="I32" s="48">
        <v>346421.00000000006</v>
      </c>
      <c r="J32" s="48">
        <v>256409</v>
      </c>
      <c r="K32" s="48">
        <v>235822</v>
      </c>
      <c r="L32" s="48">
        <v>248109</v>
      </c>
      <c r="M32" s="48">
        <v>269562.99999999994</v>
      </c>
      <c r="N32" s="48">
        <v>266137</v>
      </c>
      <c r="O32" s="48">
        <v>241908</v>
      </c>
      <c r="P32" s="48">
        <v>235165.99999999997</v>
      </c>
      <c r="Q32" s="48">
        <v>238299</v>
      </c>
      <c r="R32" s="48">
        <v>230394</v>
      </c>
      <c r="S32" s="48">
        <v>272245</v>
      </c>
      <c r="T32" s="48">
        <v>197028.00000000003</v>
      </c>
      <c r="U32" s="48">
        <v>248886</v>
      </c>
      <c r="V32" s="48">
        <v>285773</v>
      </c>
      <c r="W32" s="48">
        <v>263297</v>
      </c>
      <c r="X32" s="48">
        <v>205527.00000000003</v>
      </c>
      <c r="Y32" s="48">
        <v>215828.99999999997</v>
      </c>
      <c r="Z32" s="48">
        <v>237353</v>
      </c>
      <c r="AA32" s="48">
        <v>265642</v>
      </c>
      <c r="AB32" s="48">
        <v>235172.00000000003</v>
      </c>
      <c r="AC32" s="48">
        <v>291827.99999999994</v>
      </c>
      <c r="AD32" s="48">
        <v>241675</v>
      </c>
      <c r="AE32" s="48">
        <v>317868.99999999994</v>
      </c>
      <c r="AF32" s="48">
        <v>258490.99999999997</v>
      </c>
      <c r="AG32" s="48">
        <v>240329.00000000006</v>
      </c>
      <c r="AH32" s="48">
        <v>296767</v>
      </c>
      <c r="AI32" s="48">
        <v>250316</v>
      </c>
      <c r="AJ32" s="48">
        <v>214729.99999999997</v>
      </c>
      <c r="AK32" s="48">
        <v>262644</v>
      </c>
      <c r="AL32" s="48">
        <v>241615</v>
      </c>
      <c r="AM32" s="48">
        <v>299822.00000000006</v>
      </c>
      <c r="AN32" s="48">
        <v>257505.00000000003</v>
      </c>
      <c r="AO32" s="48">
        <v>299475</v>
      </c>
      <c r="AP32" s="48">
        <v>264313</v>
      </c>
      <c r="AQ32" s="48">
        <v>262130.00000000006</v>
      </c>
      <c r="AR32" s="48">
        <v>238966</v>
      </c>
      <c r="AS32" s="48">
        <v>274864</v>
      </c>
      <c r="AT32" s="48">
        <v>231555.99999999997</v>
      </c>
      <c r="AU32" s="48">
        <v>274709</v>
      </c>
      <c r="AV32" s="48">
        <v>264263</v>
      </c>
      <c r="AW32" s="48">
        <v>321553</v>
      </c>
      <c r="AX32" s="48">
        <v>388336</v>
      </c>
      <c r="AY32" s="48">
        <v>334918</v>
      </c>
      <c r="AZ32" s="48">
        <v>302932</v>
      </c>
      <c r="BA32" s="48">
        <v>365154</v>
      </c>
      <c r="BB32" s="48">
        <v>314706</v>
      </c>
      <c r="BC32" s="48">
        <v>214444</v>
      </c>
      <c r="BD32" s="48">
        <v>301808.99999999994</v>
      </c>
      <c r="BE32" s="48">
        <v>270302</v>
      </c>
      <c r="BF32" s="48">
        <v>289024.99999999994</v>
      </c>
      <c r="BG32" s="48">
        <v>257407</v>
      </c>
      <c r="BH32" s="48">
        <v>258347.00000000003</v>
      </c>
      <c r="BI32" s="48">
        <v>324480.00000000012</v>
      </c>
      <c r="BJ32" s="48">
        <v>217071</v>
      </c>
      <c r="BK32" s="48">
        <v>285573</v>
      </c>
      <c r="BL32" s="48">
        <v>198761</v>
      </c>
      <c r="BM32" s="48">
        <v>302370</v>
      </c>
      <c r="BN32" s="48">
        <v>266236</v>
      </c>
      <c r="BO32" s="48">
        <v>231911</v>
      </c>
      <c r="BP32" s="48">
        <v>259982.99999999997</v>
      </c>
      <c r="BQ32" s="48">
        <v>303664</v>
      </c>
      <c r="BR32" s="48">
        <v>271585</v>
      </c>
      <c r="BS32" s="48">
        <v>259523.00000000003</v>
      </c>
      <c r="BT32" s="48">
        <v>247680</v>
      </c>
      <c r="BU32" s="48">
        <v>239642.99999999997</v>
      </c>
      <c r="BV32" s="48">
        <v>205616.99999999997</v>
      </c>
      <c r="BW32" s="48">
        <v>248871.00000000006</v>
      </c>
      <c r="BX32" s="48">
        <v>259161.00000000003</v>
      </c>
      <c r="BY32" s="48">
        <v>210552.00000000003</v>
      </c>
      <c r="BZ32" s="48">
        <v>213305</v>
      </c>
      <c r="CA32" s="48">
        <v>233706</v>
      </c>
      <c r="CB32" s="48">
        <v>284611</v>
      </c>
      <c r="CC32" s="48">
        <v>267948</v>
      </c>
      <c r="CD32" s="48">
        <v>432169.00000000006</v>
      </c>
      <c r="CE32" s="48">
        <v>268471</v>
      </c>
      <c r="CF32" s="48">
        <v>236977.00000000003</v>
      </c>
      <c r="CG32" s="48">
        <v>213015</v>
      </c>
      <c r="CH32" s="48">
        <v>225359</v>
      </c>
      <c r="CI32" s="48">
        <v>212943</v>
      </c>
      <c r="CJ32" s="48">
        <v>236650</v>
      </c>
      <c r="CK32" s="48">
        <v>230666.99999999997</v>
      </c>
      <c r="CL32" s="48">
        <v>218319.99999999997</v>
      </c>
      <c r="CM32" s="48">
        <v>226459.99999999997</v>
      </c>
      <c r="CN32" s="48">
        <v>187141.99999999997</v>
      </c>
      <c r="CO32" s="48">
        <v>255249.99999999997</v>
      </c>
      <c r="CP32" s="48">
        <v>220061.00000000003</v>
      </c>
      <c r="CQ32" s="48">
        <v>214644</v>
      </c>
      <c r="CR32" s="48">
        <v>254969.00000000003</v>
      </c>
      <c r="CS32" s="48">
        <v>196062.00000000003</v>
      </c>
      <c r="CT32" s="48">
        <v>204571</v>
      </c>
      <c r="CU32" s="48">
        <v>256634.99999999997</v>
      </c>
      <c r="CV32" s="48">
        <v>241408.00000000003</v>
      </c>
      <c r="CW32" s="48">
        <v>260091</v>
      </c>
      <c r="CX32" s="48">
        <v>308402.00000000012</v>
      </c>
      <c r="CY32" s="48">
        <v>313019</v>
      </c>
      <c r="CZ32" s="48">
        <v>321211.00000000006</v>
      </c>
      <c r="DA32" s="48">
        <v>274032</v>
      </c>
      <c r="DB32" s="49">
        <v>257501</v>
      </c>
      <c r="DS32" s="32"/>
      <c r="DT32" s="33"/>
      <c r="DU32" s="27"/>
      <c r="DV32" s="27"/>
    </row>
    <row r="33" spans="1:126" x14ac:dyDescent="0.2">
      <c r="A33" s="34"/>
      <c r="B33" s="37" t="s">
        <v>58</v>
      </c>
      <c r="C33" s="50">
        <v>758553</v>
      </c>
      <c r="D33" s="51">
        <v>689119</v>
      </c>
      <c r="E33" s="51">
        <v>712173</v>
      </c>
      <c r="F33" s="51">
        <v>731772</v>
      </c>
      <c r="G33" s="51">
        <v>677526</v>
      </c>
      <c r="H33" s="51">
        <v>718962</v>
      </c>
      <c r="I33" s="51">
        <v>831864</v>
      </c>
      <c r="J33" s="51">
        <v>543406</v>
      </c>
      <c r="K33" s="51">
        <v>484562</v>
      </c>
      <c r="L33" s="51">
        <v>500958</v>
      </c>
      <c r="M33" s="51">
        <v>564910</v>
      </c>
      <c r="N33" s="51">
        <v>534065</v>
      </c>
      <c r="O33" s="51">
        <v>510034</v>
      </c>
      <c r="P33" s="51">
        <v>520448</v>
      </c>
      <c r="Q33" s="51">
        <v>500257.99999999994</v>
      </c>
      <c r="R33" s="51">
        <v>522852.99999999994</v>
      </c>
      <c r="S33" s="51">
        <v>647772.00000000012</v>
      </c>
      <c r="T33" s="51">
        <v>409053.99999999994</v>
      </c>
      <c r="U33" s="51">
        <v>580758.99999999988</v>
      </c>
      <c r="V33" s="51">
        <v>602071.99999999988</v>
      </c>
      <c r="W33" s="51">
        <v>577007.00000000012</v>
      </c>
      <c r="X33" s="51">
        <v>417918</v>
      </c>
      <c r="Y33" s="51">
        <v>472951</v>
      </c>
      <c r="Z33" s="51">
        <v>545353</v>
      </c>
      <c r="AA33" s="51">
        <v>625379</v>
      </c>
      <c r="AB33" s="51">
        <v>544486</v>
      </c>
      <c r="AC33" s="51">
        <v>590114</v>
      </c>
      <c r="AD33" s="51">
        <v>529033</v>
      </c>
      <c r="AE33" s="51">
        <v>729215</v>
      </c>
      <c r="AF33" s="51">
        <v>599554.00000000012</v>
      </c>
      <c r="AG33" s="51">
        <v>519595</v>
      </c>
      <c r="AH33" s="51">
        <v>637404.00000000012</v>
      </c>
      <c r="AI33" s="51">
        <v>572951</v>
      </c>
      <c r="AJ33" s="51">
        <v>542273</v>
      </c>
      <c r="AK33" s="51">
        <v>754568.00000000012</v>
      </c>
      <c r="AL33" s="51">
        <v>553295.00000000012</v>
      </c>
      <c r="AM33" s="51">
        <v>751157</v>
      </c>
      <c r="AN33" s="51">
        <v>680862</v>
      </c>
      <c r="AO33" s="51">
        <v>974246</v>
      </c>
      <c r="AP33" s="51">
        <v>666719</v>
      </c>
      <c r="AQ33" s="51">
        <v>585878.00000000012</v>
      </c>
      <c r="AR33" s="51">
        <v>538020.99999999988</v>
      </c>
      <c r="AS33" s="51">
        <v>619527.00000000012</v>
      </c>
      <c r="AT33" s="51">
        <v>501006.00000000006</v>
      </c>
      <c r="AU33" s="51">
        <v>621581</v>
      </c>
      <c r="AV33" s="51">
        <v>649874.00000000012</v>
      </c>
      <c r="AW33" s="51">
        <v>744078</v>
      </c>
      <c r="AX33" s="51">
        <v>979657</v>
      </c>
      <c r="AY33" s="51">
        <v>684533</v>
      </c>
      <c r="AZ33" s="51">
        <v>659132</v>
      </c>
      <c r="BA33" s="51">
        <v>707762</v>
      </c>
      <c r="BB33" s="51">
        <v>624855</v>
      </c>
      <c r="BC33" s="51">
        <v>516932.00000000006</v>
      </c>
      <c r="BD33" s="51">
        <v>713783</v>
      </c>
      <c r="BE33" s="51">
        <v>666869</v>
      </c>
      <c r="BF33" s="51">
        <v>844083</v>
      </c>
      <c r="BG33" s="51">
        <v>623766</v>
      </c>
      <c r="BH33" s="51">
        <v>606117</v>
      </c>
      <c r="BI33" s="51">
        <v>679026</v>
      </c>
      <c r="BJ33" s="51">
        <v>498023.00000000006</v>
      </c>
      <c r="BK33" s="51">
        <v>628450</v>
      </c>
      <c r="BL33" s="51">
        <v>454382.99999999994</v>
      </c>
      <c r="BM33" s="51">
        <v>599483</v>
      </c>
      <c r="BN33" s="51">
        <v>596853</v>
      </c>
      <c r="BO33" s="51">
        <v>502198.00000000006</v>
      </c>
      <c r="BP33" s="51">
        <v>520622</v>
      </c>
      <c r="BQ33" s="51">
        <v>577850</v>
      </c>
      <c r="BR33" s="51">
        <v>594720.00000000012</v>
      </c>
      <c r="BS33" s="51">
        <v>576924</v>
      </c>
      <c r="BT33" s="51">
        <v>451577.99999999994</v>
      </c>
      <c r="BU33" s="51">
        <v>518425</v>
      </c>
      <c r="BV33" s="51">
        <v>463669.00000000006</v>
      </c>
      <c r="BW33" s="51">
        <v>544876.00000000012</v>
      </c>
      <c r="BX33" s="51">
        <v>487634.00000000006</v>
      </c>
      <c r="BY33" s="51">
        <v>415096.99999999994</v>
      </c>
      <c r="BZ33" s="51">
        <v>478758.00000000006</v>
      </c>
      <c r="CA33" s="51">
        <v>507780</v>
      </c>
      <c r="CB33" s="51">
        <v>622840.00000000012</v>
      </c>
      <c r="CC33" s="51">
        <v>511468</v>
      </c>
      <c r="CD33" s="51">
        <v>779752</v>
      </c>
      <c r="CE33" s="51">
        <v>571299.00000000012</v>
      </c>
      <c r="CF33" s="51">
        <v>535893.00000000012</v>
      </c>
      <c r="CG33" s="51">
        <v>463694.99999999994</v>
      </c>
      <c r="CH33" s="51">
        <v>511935.99999999994</v>
      </c>
      <c r="CI33" s="51">
        <v>539046.99999999988</v>
      </c>
      <c r="CJ33" s="51">
        <v>644883</v>
      </c>
      <c r="CK33" s="51">
        <v>700261.99999999988</v>
      </c>
      <c r="CL33" s="51">
        <v>530334</v>
      </c>
      <c r="CM33" s="51">
        <v>572074</v>
      </c>
      <c r="CN33" s="51">
        <v>499220.00000000006</v>
      </c>
      <c r="CO33" s="51">
        <v>911108</v>
      </c>
      <c r="CP33" s="51">
        <v>691048</v>
      </c>
      <c r="CQ33" s="51">
        <v>515819</v>
      </c>
      <c r="CR33" s="51">
        <v>595723</v>
      </c>
      <c r="CS33" s="51">
        <v>508945</v>
      </c>
      <c r="CT33" s="51">
        <v>517614</v>
      </c>
      <c r="CU33" s="51">
        <v>583448</v>
      </c>
      <c r="CV33" s="51">
        <v>592491</v>
      </c>
      <c r="CW33" s="51">
        <v>599105</v>
      </c>
      <c r="CX33" s="51">
        <v>707141</v>
      </c>
      <c r="CY33" s="51">
        <v>718581</v>
      </c>
      <c r="CZ33" s="51">
        <v>773775</v>
      </c>
      <c r="DA33" s="51">
        <v>656894</v>
      </c>
      <c r="DB33" s="52">
        <v>545637.00000000012</v>
      </c>
      <c r="DS33" s="38"/>
      <c r="DT33" s="39"/>
      <c r="DU33" s="40"/>
      <c r="DV33" s="40"/>
    </row>
    <row r="34" spans="1:126" x14ac:dyDescent="0.2">
      <c r="A34" s="34"/>
      <c r="B34" s="37" t="s">
        <v>59</v>
      </c>
      <c r="C34" s="47">
        <v>434146</v>
      </c>
      <c r="D34" s="48">
        <v>405450</v>
      </c>
      <c r="E34" s="48">
        <v>439540</v>
      </c>
      <c r="F34" s="48">
        <v>466369</v>
      </c>
      <c r="G34" s="48">
        <v>413104</v>
      </c>
      <c r="H34" s="48">
        <v>454401</v>
      </c>
      <c r="I34" s="48">
        <v>507998</v>
      </c>
      <c r="J34" s="48">
        <v>355470</v>
      </c>
      <c r="K34" s="48">
        <v>324118</v>
      </c>
      <c r="L34" s="48">
        <v>344887</v>
      </c>
      <c r="M34" s="48">
        <v>370759</v>
      </c>
      <c r="N34" s="48">
        <v>360450</v>
      </c>
      <c r="O34" s="48">
        <v>325093</v>
      </c>
      <c r="P34" s="48">
        <v>338037</v>
      </c>
      <c r="Q34" s="48">
        <v>323202</v>
      </c>
      <c r="R34" s="48">
        <v>325016</v>
      </c>
      <c r="S34" s="48">
        <v>416425</v>
      </c>
      <c r="T34" s="48">
        <v>282458</v>
      </c>
      <c r="U34" s="48">
        <v>384768</v>
      </c>
      <c r="V34" s="48">
        <v>385712</v>
      </c>
      <c r="W34" s="48">
        <v>373439</v>
      </c>
      <c r="X34" s="48">
        <v>286360</v>
      </c>
      <c r="Y34" s="48">
        <v>304720</v>
      </c>
      <c r="Z34" s="48">
        <v>330355</v>
      </c>
      <c r="AA34" s="48">
        <v>362803</v>
      </c>
      <c r="AB34" s="48">
        <v>330538</v>
      </c>
      <c r="AC34" s="48">
        <v>406747</v>
      </c>
      <c r="AD34" s="48">
        <v>346905</v>
      </c>
      <c r="AE34" s="48">
        <v>445142</v>
      </c>
      <c r="AF34" s="48">
        <v>382862</v>
      </c>
      <c r="AG34" s="48">
        <v>353166</v>
      </c>
      <c r="AH34" s="48">
        <v>434437</v>
      </c>
      <c r="AI34" s="48">
        <v>359001</v>
      </c>
      <c r="AJ34" s="48">
        <v>313935</v>
      </c>
      <c r="AK34" s="48">
        <v>400706</v>
      </c>
      <c r="AL34" s="48">
        <v>364555</v>
      </c>
      <c r="AM34" s="48">
        <v>472504</v>
      </c>
      <c r="AN34" s="48">
        <v>402923</v>
      </c>
      <c r="AO34" s="48">
        <v>449286</v>
      </c>
      <c r="AP34" s="48">
        <v>391079</v>
      </c>
      <c r="AQ34" s="48">
        <v>378845</v>
      </c>
      <c r="AR34" s="48">
        <v>321413</v>
      </c>
      <c r="AS34" s="48">
        <v>380657</v>
      </c>
      <c r="AT34" s="48">
        <v>327700</v>
      </c>
      <c r="AU34" s="48">
        <v>392386</v>
      </c>
      <c r="AV34" s="48">
        <v>418064</v>
      </c>
      <c r="AW34" s="48">
        <v>482354</v>
      </c>
      <c r="AX34" s="48">
        <v>584545</v>
      </c>
      <c r="AY34" s="48">
        <v>443908</v>
      </c>
      <c r="AZ34" s="48">
        <v>415048</v>
      </c>
      <c r="BA34" s="48">
        <v>472242</v>
      </c>
      <c r="BB34" s="48">
        <v>404734</v>
      </c>
      <c r="BC34" s="48">
        <v>316419</v>
      </c>
      <c r="BD34" s="48">
        <v>410811</v>
      </c>
      <c r="BE34" s="48">
        <v>388265</v>
      </c>
      <c r="BF34" s="48">
        <v>447265</v>
      </c>
      <c r="BG34" s="48">
        <v>377132</v>
      </c>
      <c r="BH34" s="48">
        <v>362525</v>
      </c>
      <c r="BI34" s="48">
        <v>444760</v>
      </c>
      <c r="BJ34" s="48">
        <v>312129</v>
      </c>
      <c r="BK34" s="48">
        <v>411110</v>
      </c>
      <c r="BL34" s="48">
        <v>287952</v>
      </c>
      <c r="BM34" s="48">
        <v>402058</v>
      </c>
      <c r="BN34" s="48">
        <v>374731</v>
      </c>
      <c r="BO34" s="48">
        <v>329686</v>
      </c>
      <c r="BP34" s="48">
        <v>370982</v>
      </c>
      <c r="BQ34" s="48">
        <v>397482</v>
      </c>
      <c r="BR34" s="48">
        <v>367926</v>
      </c>
      <c r="BS34" s="48">
        <v>385990</v>
      </c>
      <c r="BT34" s="48">
        <v>343115</v>
      </c>
      <c r="BU34" s="48">
        <v>332482</v>
      </c>
      <c r="BV34" s="48">
        <v>282679</v>
      </c>
      <c r="BW34" s="48">
        <v>354475</v>
      </c>
      <c r="BX34" s="48">
        <v>352871</v>
      </c>
      <c r="BY34" s="48">
        <v>298596</v>
      </c>
      <c r="BZ34" s="48">
        <v>297906</v>
      </c>
      <c r="CA34" s="48">
        <v>326125</v>
      </c>
      <c r="CB34" s="48">
        <v>403385</v>
      </c>
      <c r="CC34" s="48">
        <v>357157</v>
      </c>
      <c r="CD34" s="48">
        <v>551704</v>
      </c>
      <c r="CE34" s="48">
        <v>363092</v>
      </c>
      <c r="CF34" s="48">
        <v>350898</v>
      </c>
      <c r="CG34" s="48">
        <v>318167</v>
      </c>
      <c r="CH34" s="48">
        <v>336336</v>
      </c>
      <c r="CI34" s="48">
        <v>318112</v>
      </c>
      <c r="CJ34" s="48">
        <v>382874</v>
      </c>
      <c r="CK34" s="48">
        <v>376742</v>
      </c>
      <c r="CL34" s="48">
        <v>346950</v>
      </c>
      <c r="CM34" s="48">
        <v>376708</v>
      </c>
      <c r="CN34" s="48">
        <v>284112</v>
      </c>
      <c r="CO34" s="48">
        <v>402365</v>
      </c>
      <c r="CP34" s="48">
        <v>363091</v>
      </c>
      <c r="CQ34" s="48">
        <v>338157</v>
      </c>
      <c r="CR34" s="48">
        <v>384656</v>
      </c>
      <c r="CS34" s="48">
        <v>296135</v>
      </c>
      <c r="CT34" s="48">
        <v>319394</v>
      </c>
      <c r="CU34" s="48">
        <v>386312</v>
      </c>
      <c r="CV34" s="48">
        <v>390562</v>
      </c>
      <c r="CW34" s="48">
        <v>399284</v>
      </c>
      <c r="CX34" s="48">
        <v>451290</v>
      </c>
      <c r="CY34" s="48">
        <v>487356</v>
      </c>
      <c r="CZ34" s="48">
        <v>491248</v>
      </c>
      <c r="DA34" s="48">
        <v>409512</v>
      </c>
      <c r="DB34" s="49">
        <v>385033</v>
      </c>
      <c r="DS34" s="32"/>
      <c r="DT34" s="33"/>
      <c r="DU34" s="27"/>
      <c r="DV34" s="27"/>
    </row>
    <row r="35" spans="1:126" x14ac:dyDescent="0.2">
      <c r="A35" s="34"/>
      <c r="B35" s="37" t="s">
        <v>60</v>
      </c>
      <c r="C35" s="47">
        <v>477435</v>
      </c>
      <c r="D35" s="48">
        <v>479121</v>
      </c>
      <c r="E35" s="48">
        <v>385340</v>
      </c>
      <c r="F35" s="48">
        <v>181580</v>
      </c>
      <c r="G35" s="48">
        <v>141411</v>
      </c>
      <c r="H35" s="48">
        <v>282886</v>
      </c>
      <c r="I35" s="48">
        <v>214736</v>
      </c>
      <c r="J35" s="48">
        <v>144553</v>
      </c>
      <c r="K35" s="48">
        <v>176756</v>
      </c>
      <c r="L35" s="48">
        <v>212621</v>
      </c>
      <c r="M35" s="48">
        <v>109787</v>
      </c>
      <c r="N35" s="48">
        <v>216987</v>
      </c>
      <c r="O35" s="48">
        <v>185540</v>
      </c>
      <c r="P35" s="48">
        <v>215848</v>
      </c>
      <c r="Q35" s="48">
        <v>193303</v>
      </c>
      <c r="R35" s="48">
        <v>247371</v>
      </c>
      <c r="S35" s="48">
        <v>186839</v>
      </c>
      <c r="T35" s="48">
        <v>197195</v>
      </c>
      <c r="U35" s="48">
        <v>136925</v>
      </c>
      <c r="V35" s="48">
        <v>206381</v>
      </c>
      <c r="W35" s="48">
        <v>267773</v>
      </c>
      <c r="X35" s="48">
        <v>166653</v>
      </c>
      <c r="Y35" s="48">
        <v>212652</v>
      </c>
      <c r="Z35" s="48">
        <v>418891</v>
      </c>
      <c r="AA35" s="48">
        <v>296166</v>
      </c>
      <c r="AB35" s="48">
        <v>226678</v>
      </c>
      <c r="AC35" s="48">
        <v>184346</v>
      </c>
      <c r="AD35" s="48">
        <v>320368</v>
      </c>
      <c r="AE35" s="48">
        <v>179724</v>
      </c>
      <c r="AF35" s="48">
        <v>326441</v>
      </c>
      <c r="AG35" s="48">
        <v>286806</v>
      </c>
      <c r="AH35" s="48">
        <v>143027</v>
      </c>
      <c r="AI35" s="48">
        <v>210171</v>
      </c>
      <c r="AJ35" s="48">
        <v>184586</v>
      </c>
      <c r="AK35" s="48">
        <v>173370</v>
      </c>
      <c r="AL35" s="48">
        <v>179355</v>
      </c>
      <c r="AM35" s="48">
        <v>189826</v>
      </c>
      <c r="AN35" s="48">
        <v>306260</v>
      </c>
      <c r="AO35" s="48">
        <v>478737</v>
      </c>
      <c r="AP35" s="48">
        <v>136974</v>
      </c>
      <c r="AQ35" s="48">
        <v>206513</v>
      </c>
      <c r="AR35" s="48">
        <v>258889</v>
      </c>
      <c r="AS35" s="48">
        <v>215568</v>
      </c>
      <c r="AT35" s="48">
        <v>334104</v>
      </c>
      <c r="AU35" s="48">
        <v>326941</v>
      </c>
      <c r="AV35" s="48">
        <v>339245</v>
      </c>
      <c r="AW35" s="48">
        <v>284861</v>
      </c>
      <c r="AX35" s="48">
        <v>363903</v>
      </c>
      <c r="AY35" s="48">
        <v>376745</v>
      </c>
      <c r="AZ35" s="48">
        <v>367927</v>
      </c>
      <c r="BA35" s="48">
        <v>292020</v>
      </c>
      <c r="BB35" s="48">
        <v>233139</v>
      </c>
      <c r="BC35" s="48">
        <v>312510</v>
      </c>
      <c r="BD35" s="48">
        <v>366741</v>
      </c>
      <c r="BE35" s="48">
        <v>299126</v>
      </c>
      <c r="BF35" s="48">
        <v>335692</v>
      </c>
      <c r="BG35" s="48">
        <v>300582</v>
      </c>
      <c r="BH35" s="48">
        <v>267607</v>
      </c>
      <c r="BI35" s="48">
        <v>200060</v>
      </c>
      <c r="BJ35" s="48">
        <v>351355</v>
      </c>
      <c r="BK35" s="48">
        <v>255819</v>
      </c>
      <c r="BL35" s="48">
        <v>306265</v>
      </c>
      <c r="BM35" s="48">
        <v>230037</v>
      </c>
      <c r="BN35" s="48">
        <v>394719</v>
      </c>
      <c r="BO35" s="48">
        <v>145761</v>
      </c>
      <c r="BP35" s="48">
        <v>225067</v>
      </c>
      <c r="BQ35" s="48">
        <v>227863</v>
      </c>
      <c r="BR35" s="48">
        <v>327648</v>
      </c>
      <c r="BS35" s="48">
        <v>185591</v>
      </c>
      <c r="BT35" s="48">
        <v>235346</v>
      </c>
      <c r="BU35" s="48">
        <v>281532</v>
      </c>
      <c r="BV35" s="48">
        <v>356567</v>
      </c>
      <c r="BW35" s="48">
        <v>299568</v>
      </c>
      <c r="BX35" s="48">
        <v>315944</v>
      </c>
      <c r="BY35" s="48">
        <v>328451</v>
      </c>
      <c r="BZ35" s="48">
        <v>245406</v>
      </c>
      <c r="CA35" s="48">
        <v>328420</v>
      </c>
      <c r="CB35" s="48">
        <v>296438</v>
      </c>
      <c r="CC35" s="48">
        <v>356274</v>
      </c>
      <c r="CD35" s="48">
        <v>376184</v>
      </c>
      <c r="CE35" s="48">
        <v>351602</v>
      </c>
      <c r="CF35" s="48">
        <v>205003</v>
      </c>
      <c r="CG35" s="48">
        <v>398645</v>
      </c>
      <c r="CH35" s="48">
        <v>132123</v>
      </c>
      <c r="CI35" s="48">
        <v>406152</v>
      </c>
      <c r="CJ35" s="48">
        <v>256148</v>
      </c>
      <c r="CK35" s="48">
        <v>239997</v>
      </c>
      <c r="CL35" s="48">
        <v>135430</v>
      </c>
      <c r="CM35" s="48">
        <v>248583</v>
      </c>
      <c r="CN35" s="48">
        <v>375820</v>
      </c>
      <c r="CO35" s="48">
        <v>560134</v>
      </c>
      <c r="CP35" s="48">
        <v>115483</v>
      </c>
      <c r="CQ35" s="48">
        <v>160787</v>
      </c>
      <c r="CR35" s="48">
        <v>185194</v>
      </c>
      <c r="CS35" s="48">
        <v>290898</v>
      </c>
      <c r="CT35" s="48">
        <v>162057</v>
      </c>
      <c r="CU35" s="48">
        <v>274603</v>
      </c>
      <c r="CV35" s="48">
        <v>297694</v>
      </c>
      <c r="CW35" s="48">
        <v>253221</v>
      </c>
      <c r="CX35" s="48">
        <v>297184</v>
      </c>
      <c r="CY35" s="48">
        <v>271925</v>
      </c>
      <c r="CZ35" s="48">
        <v>330591</v>
      </c>
      <c r="DA35" s="48">
        <v>294783</v>
      </c>
      <c r="DB35" s="49">
        <v>269016</v>
      </c>
      <c r="DS35" s="32"/>
      <c r="DT35" s="33"/>
      <c r="DU35" s="27"/>
      <c r="DV35" s="27"/>
    </row>
    <row r="36" spans="1:126" x14ac:dyDescent="0.2">
      <c r="A36" s="34"/>
      <c r="B36" s="37" t="s">
        <v>61</v>
      </c>
      <c r="C36" s="47">
        <v>162641</v>
      </c>
      <c r="D36" s="48">
        <v>160289</v>
      </c>
      <c r="E36" s="48">
        <v>164490</v>
      </c>
      <c r="F36" s="48">
        <v>59465</v>
      </c>
      <c r="G36" s="48">
        <v>48911</v>
      </c>
      <c r="H36" s="48">
        <v>101098</v>
      </c>
      <c r="I36" s="48">
        <v>69044</v>
      </c>
      <c r="J36" s="48">
        <v>45951</v>
      </c>
      <c r="K36" s="48">
        <v>63057</v>
      </c>
      <c r="L36" s="48">
        <v>77736</v>
      </c>
      <c r="M36" s="48">
        <v>28934</v>
      </c>
      <c r="N36" s="48">
        <v>39878</v>
      </c>
      <c r="O36" s="48">
        <v>77408</v>
      </c>
      <c r="P36" s="48">
        <v>93714</v>
      </c>
      <c r="Q36" s="48">
        <v>77482</v>
      </c>
      <c r="R36" s="48">
        <v>92359</v>
      </c>
      <c r="S36" s="48">
        <v>61402</v>
      </c>
      <c r="T36" s="48">
        <v>74562</v>
      </c>
      <c r="U36" s="48">
        <v>41990</v>
      </c>
      <c r="V36" s="48">
        <v>83534</v>
      </c>
      <c r="W36" s="48">
        <v>107848</v>
      </c>
      <c r="X36" s="48">
        <v>56290</v>
      </c>
      <c r="Y36" s="48">
        <v>74717</v>
      </c>
      <c r="Z36" s="48">
        <v>105586</v>
      </c>
      <c r="AA36" s="48">
        <v>108232</v>
      </c>
      <c r="AB36" s="48">
        <v>85927</v>
      </c>
      <c r="AC36" s="48">
        <v>55865</v>
      </c>
      <c r="AD36" s="48">
        <v>97435</v>
      </c>
      <c r="AE36" s="48">
        <v>52681</v>
      </c>
      <c r="AF36" s="48">
        <v>119492</v>
      </c>
      <c r="AG36" s="48">
        <v>90316</v>
      </c>
      <c r="AH36" s="48">
        <v>45504</v>
      </c>
      <c r="AI36" s="48">
        <v>43143</v>
      </c>
      <c r="AJ36" s="48">
        <v>62802</v>
      </c>
      <c r="AK36" s="48">
        <v>47342</v>
      </c>
      <c r="AL36" s="48">
        <v>57210</v>
      </c>
      <c r="AM36" s="48">
        <v>58369</v>
      </c>
      <c r="AN36" s="48">
        <v>92876</v>
      </c>
      <c r="AO36" s="48">
        <v>117838</v>
      </c>
      <c r="AP36" s="48">
        <v>57016</v>
      </c>
      <c r="AQ36" s="48">
        <v>85472</v>
      </c>
      <c r="AR36" s="48">
        <v>85633</v>
      </c>
      <c r="AS36" s="48">
        <v>64286</v>
      </c>
      <c r="AT36" s="48">
        <v>107086</v>
      </c>
      <c r="AU36" s="48">
        <v>95274</v>
      </c>
      <c r="AV36" s="48">
        <v>106132</v>
      </c>
      <c r="AW36" s="48">
        <v>104005</v>
      </c>
      <c r="AX36" s="48">
        <v>87465</v>
      </c>
      <c r="AY36" s="48">
        <v>146936</v>
      </c>
      <c r="AZ36" s="48">
        <v>134806</v>
      </c>
      <c r="BA36" s="48">
        <v>84053</v>
      </c>
      <c r="BB36" s="48">
        <v>84026</v>
      </c>
      <c r="BC36" s="48">
        <v>129003</v>
      </c>
      <c r="BD36" s="48">
        <v>110379</v>
      </c>
      <c r="BE36" s="48">
        <v>84620</v>
      </c>
      <c r="BF36" s="48">
        <v>104012</v>
      </c>
      <c r="BG36" s="48">
        <v>132969</v>
      </c>
      <c r="BH36" s="48">
        <v>102900</v>
      </c>
      <c r="BI36" s="48">
        <v>68468</v>
      </c>
      <c r="BJ36" s="48">
        <v>122157</v>
      </c>
      <c r="BK36" s="48">
        <v>98033</v>
      </c>
      <c r="BL36" s="48">
        <v>134265</v>
      </c>
      <c r="BM36" s="48">
        <v>79533</v>
      </c>
      <c r="BN36" s="48">
        <v>105696</v>
      </c>
      <c r="BO36" s="48">
        <v>60308</v>
      </c>
      <c r="BP36" s="48">
        <v>104032</v>
      </c>
      <c r="BQ36" s="48">
        <v>87611</v>
      </c>
      <c r="BR36" s="48">
        <v>118585</v>
      </c>
      <c r="BS36" s="48">
        <v>76109</v>
      </c>
      <c r="BT36" s="48">
        <v>92140</v>
      </c>
      <c r="BU36" s="48">
        <v>91276</v>
      </c>
      <c r="BV36" s="48">
        <v>119783</v>
      </c>
      <c r="BW36" s="48">
        <v>131153</v>
      </c>
      <c r="BX36" s="48">
        <v>132284</v>
      </c>
      <c r="BY36" s="48">
        <v>106198</v>
      </c>
      <c r="BZ36" s="48">
        <v>64022</v>
      </c>
      <c r="CA36" s="48">
        <v>155700</v>
      </c>
      <c r="CB36" s="48">
        <v>156523</v>
      </c>
      <c r="CC36" s="48">
        <v>182150</v>
      </c>
      <c r="CD36" s="48">
        <v>146004</v>
      </c>
      <c r="CE36" s="48">
        <v>111565</v>
      </c>
      <c r="CF36" s="48">
        <v>74674</v>
      </c>
      <c r="CG36" s="48">
        <v>114787</v>
      </c>
      <c r="CH36" s="48">
        <v>36065</v>
      </c>
      <c r="CI36" s="48">
        <v>92556</v>
      </c>
      <c r="CJ36" s="48">
        <v>68414</v>
      </c>
      <c r="CK36" s="48">
        <v>71330</v>
      </c>
      <c r="CL36" s="48">
        <v>49591</v>
      </c>
      <c r="CM36" s="48">
        <v>59467</v>
      </c>
      <c r="CN36" s="48">
        <v>122484</v>
      </c>
      <c r="CO36" s="48">
        <v>119400</v>
      </c>
      <c r="CP36" s="48">
        <v>35239</v>
      </c>
      <c r="CQ36" s="48">
        <v>60962</v>
      </c>
      <c r="CR36" s="48">
        <v>65177</v>
      </c>
      <c r="CS36" s="48">
        <v>90889</v>
      </c>
      <c r="CT36" s="48">
        <v>61418</v>
      </c>
      <c r="CU36" s="48">
        <v>104314</v>
      </c>
      <c r="CV36" s="48">
        <v>82988</v>
      </c>
      <c r="CW36" s="48">
        <v>73328</v>
      </c>
      <c r="CX36" s="48">
        <v>89440</v>
      </c>
      <c r="CY36" s="48">
        <v>88569</v>
      </c>
      <c r="CZ36" s="48">
        <v>105247</v>
      </c>
      <c r="DA36" s="48">
        <v>112849</v>
      </c>
      <c r="DB36" s="49">
        <v>111310</v>
      </c>
      <c r="DS36" s="32"/>
      <c r="DT36" s="33"/>
      <c r="DU36" s="27"/>
      <c r="DV36" s="27"/>
    </row>
    <row r="37" spans="1:126" x14ac:dyDescent="0.2">
      <c r="A37" s="34"/>
      <c r="B37" s="37" t="s">
        <v>62</v>
      </c>
      <c r="C37" s="50">
        <v>813384</v>
      </c>
      <c r="D37" s="51">
        <v>850467</v>
      </c>
      <c r="E37" s="51">
        <v>690621.00000000012</v>
      </c>
      <c r="F37" s="51">
        <v>310777.00000000006</v>
      </c>
      <c r="G37" s="51">
        <v>231586</v>
      </c>
      <c r="H37" s="51">
        <v>475659</v>
      </c>
      <c r="I37" s="51">
        <v>382316</v>
      </c>
      <c r="J37" s="51">
        <v>331925.00000000006</v>
      </c>
      <c r="K37" s="51">
        <v>309769</v>
      </c>
      <c r="L37" s="51">
        <v>396606</v>
      </c>
      <c r="M37" s="51">
        <v>186415.00000000003</v>
      </c>
      <c r="N37" s="51">
        <v>376711</v>
      </c>
      <c r="O37" s="51">
        <v>304332.99999999994</v>
      </c>
      <c r="P37" s="51">
        <v>387939</v>
      </c>
      <c r="Q37" s="51">
        <v>342595</v>
      </c>
      <c r="R37" s="51">
        <v>419705</v>
      </c>
      <c r="S37" s="51">
        <v>347170</v>
      </c>
      <c r="T37" s="51">
        <v>346715</v>
      </c>
      <c r="U37" s="51">
        <v>230125</v>
      </c>
      <c r="V37" s="51">
        <v>368598</v>
      </c>
      <c r="W37" s="51">
        <v>485873</v>
      </c>
      <c r="X37" s="51">
        <v>279762.99999999994</v>
      </c>
      <c r="Y37" s="51">
        <v>388768</v>
      </c>
      <c r="Z37" s="51">
        <v>735467</v>
      </c>
      <c r="AA37" s="51">
        <v>518087.99999999994</v>
      </c>
      <c r="AB37" s="51">
        <v>426270</v>
      </c>
      <c r="AC37" s="51">
        <v>270796</v>
      </c>
      <c r="AD37" s="51">
        <v>549648.00000000012</v>
      </c>
      <c r="AE37" s="51">
        <v>254730</v>
      </c>
      <c r="AF37" s="51">
        <v>587379</v>
      </c>
      <c r="AG37" s="51">
        <v>484127.99999999994</v>
      </c>
      <c r="AH37" s="51">
        <v>214782</v>
      </c>
      <c r="AI37" s="51">
        <v>361376.00000000006</v>
      </c>
      <c r="AJ37" s="51">
        <v>284972</v>
      </c>
      <c r="AK37" s="51">
        <v>283274</v>
      </c>
      <c r="AL37" s="51">
        <v>285648</v>
      </c>
      <c r="AM37" s="51">
        <v>326834</v>
      </c>
      <c r="AN37" s="51">
        <v>560782.99999999988</v>
      </c>
      <c r="AO37" s="51">
        <v>858959</v>
      </c>
      <c r="AP37" s="51">
        <v>251548</v>
      </c>
      <c r="AQ37" s="51">
        <v>343855</v>
      </c>
      <c r="AR37" s="51">
        <v>459782</v>
      </c>
      <c r="AS37" s="51">
        <v>319054.99999999994</v>
      </c>
      <c r="AT37" s="51">
        <v>562509</v>
      </c>
      <c r="AU37" s="51">
        <v>526193</v>
      </c>
      <c r="AV37" s="51">
        <v>603296</v>
      </c>
      <c r="AW37" s="51">
        <v>479393.00000000006</v>
      </c>
      <c r="AX37" s="51">
        <v>562840</v>
      </c>
      <c r="AY37" s="51">
        <v>648050.00000000012</v>
      </c>
      <c r="AZ37" s="51">
        <v>628308</v>
      </c>
      <c r="BA37" s="51">
        <v>540269</v>
      </c>
      <c r="BB37" s="51">
        <v>382423</v>
      </c>
      <c r="BC37" s="51">
        <v>537287</v>
      </c>
      <c r="BD37" s="51">
        <v>627574.99999999988</v>
      </c>
      <c r="BE37" s="51">
        <v>544001</v>
      </c>
      <c r="BF37" s="51">
        <v>610862</v>
      </c>
      <c r="BG37" s="51">
        <v>547050</v>
      </c>
      <c r="BH37" s="51">
        <v>468873</v>
      </c>
      <c r="BI37" s="51">
        <v>357895</v>
      </c>
      <c r="BJ37" s="51">
        <v>602937</v>
      </c>
      <c r="BK37" s="51">
        <v>469357.99999999994</v>
      </c>
      <c r="BL37" s="51">
        <v>514966</v>
      </c>
      <c r="BM37" s="51">
        <v>386823</v>
      </c>
      <c r="BN37" s="51">
        <v>719078</v>
      </c>
      <c r="BO37" s="51">
        <v>256634</v>
      </c>
      <c r="BP37" s="51">
        <v>442039</v>
      </c>
      <c r="BQ37" s="51">
        <v>455827</v>
      </c>
      <c r="BR37" s="51">
        <v>609891</v>
      </c>
      <c r="BS37" s="51">
        <v>323552</v>
      </c>
      <c r="BT37" s="51">
        <v>432639</v>
      </c>
      <c r="BU37" s="51">
        <v>454633</v>
      </c>
      <c r="BV37" s="51">
        <v>638519</v>
      </c>
      <c r="BW37" s="51">
        <v>483537</v>
      </c>
      <c r="BX37" s="51">
        <v>543991.99999999988</v>
      </c>
      <c r="BY37" s="51">
        <v>551689.99999999988</v>
      </c>
      <c r="BZ37" s="51">
        <v>407219</v>
      </c>
      <c r="CA37" s="51">
        <v>590680</v>
      </c>
      <c r="CB37" s="51">
        <v>528304.99999999988</v>
      </c>
      <c r="CC37" s="51">
        <v>627380.00000000012</v>
      </c>
      <c r="CD37" s="51">
        <v>634725.99999999988</v>
      </c>
      <c r="CE37" s="51">
        <v>536900.00000000012</v>
      </c>
      <c r="CF37" s="51">
        <v>312390</v>
      </c>
      <c r="CG37" s="51">
        <v>608729</v>
      </c>
      <c r="CH37" s="51">
        <v>207443</v>
      </c>
      <c r="CI37" s="51">
        <v>696483</v>
      </c>
      <c r="CJ37" s="51">
        <v>402177</v>
      </c>
      <c r="CK37" s="51">
        <v>416851</v>
      </c>
      <c r="CL37" s="51">
        <v>246774</v>
      </c>
      <c r="CM37" s="51">
        <v>439275</v>
      </c>
      <c r="CN37" s="51">
        <v>688959</v>
      </c>
      <c r="CO37" s="51">
        <v>988144.99999999988</v>
      </c>
      <c r="CP37" s="51">
        <v>207076</v>
      </c>
      <c r="CQ37" s="51">
        <v>268704</v>
      </c>
      <c r="CR37" s="51">
        <v>323893.99999999994</v>
      </c>
      <c r="CS37" s="51">
        <v>492974</v>
      </c>
      <c r="CT37" s="51">
        <v>281761</v>
      </c>
      <c r="CU37" s="51">
        <v>468130</v>
      </c>
      <c r="CV37" s="51">
        <v>535794</v>
      </c>
      <c r="CW37" s="51">
        <v>419264</v>
      </c>
      <c r="CX37" s="51">
        <v>474133</v>
      </c>
      <c r="CY37" s="51">
        <v>420262</v>
      </c>
      <c r="CZ37" s="51">
        <v>603779</v>
      </c>
      <c r="DA37" s="51">
        <v>535682</v>
      </c>
      <c r="DB37" s="52">
        <v>458115</v>
      </c>
      <c r="DS37" s="32"/>
      <c r="DT37" s="33"/>
      <c r="DU37" s="27"/>
      <c r="DV37" s="27"/>
    </row>
    <row r="38" spans="1:126" x14ac:dyDescent="0.2">
      <c r="A38" s="34"/>
      <c r="B38" s="37" t="s">
        <v>63</v>
      </c>
      <c r="C38" s="50">
        <v>290160</v>
      </c>
      <c r="D38" s="51">
        <v>294153</v>
      </c>
      <c r="E38" s="51">
        <v>302814.00000000006</v>
      </c>
      <c r="F38" s="51">
        <v>105830.00000000003</v>
      </c>
      <c r="G38" s="51">
        <v>87154</v>
      </c>
      <c r="H38" s="51">
        <v>181027</v>
      </c>
      <c r="I38" s="51">
        <v>123381</v>
      </c>
      <c r="J38" s="51">
        <v>90194.000000000015</v>
      </c>
      <c r="K38" s="51">
        <v>116738</v>
      </c>
      <c r="L38" s="51">
        <v>148176</v>
      </c>
      <c r="M38" s="51">
        <v>52713.000000000007</v>
      </c>
      <c r="N38" s="51">
        <v>71818</v>
      </c>
      <c r="O38" s="51">
        <v>139354.99999999997</v>
      </c>
      <c r="P38" s="51">
        <v>174439.00000000003</v>
      </c>
      <c r="Q38" s="51">
        <v>143562</v>
      </c>
      <c r="R38" s="51">
        <v>162966</v>
      </c>
      <c r="S38" s="51">
        <v>118332</v>
      </c>
      <c r="T38" s="51">
        <v>128663</v>
      </c>
      <c r="U38" s="51">
        <v>77143</v>
      </c>
      <c r="V38" s="51">
        <v>154906.99999999997</v>
      </c>
      <c r="W38" s="51">
        <v>199022</v>
      </c>
      <c r="X38" s="51">
        <v>98744.999999999985</v>
      </c>
      <c r="Y38" s="51">
        <v>140625</v>
      </c>
      <c r="Z38" s="51">
        <v>194497.00000000003</v>
      </c>
      <c r="AA38" s="51">
        <v>195553.99999999997</v>
      </c>
      <c r="AB38" s="51">
        <v>164508</v>
      </c>
      <c r="AC38" s="51">
        <v>95775.000000000015</v>
      </c>
      <c r="AD38" s="51">
        <v>175579.00000000003</v>
      </c>
      <c r="AE38" s="51">
        <v>87183</v>
      </c>
      <c r="AF38" s="51">
        <v>219995.00000000003</v>
      </c>
      <c r="AG38" s="51">
        <v>159556.99999999997</v>
      </c>
      <c r="AH38" s="51">
        <v>77230</v>
      </c>
      <c r="AI38" s="51">
        <v>77585.000000000015</v>
      </c>
      <c r="AJ38" s="51">
        <v>108937</v>
      </c>
      <c r="AK38" s="51">
        <v>80997</v>
      </c>
      <c r="AL38" s="51">
        <v>98943</v>
      </c>
      <c r="AM38" s="51">
        <v>103484</v>
      </c>
      <c r="AN38" s="51">
        <v>171121.99999999997</v>
      </c>
      <c r="AO38" s="51">
        <v>211178</v>
      </c>
      <c r="AP38" s="51">
        <v>105664.99999999999</v>
      </c>
      <c r="AQ38" s="51">
        <v>153861</v>
      </c>
      <c r="AR38" s="51">
        <v>153312</v>
      </c>
      <c r="AS38" s="51">
        <v>108592.99999999997</v>
      </c>
      <c r="AT38" s="51">
        <v>192702.00000000003</v>
      </c>
      <c r="AU38" s="51">
        <v>161438</v>
      </c>
      <c r="AV38" s="51">
        <v>193033</v>
      </c>
      <c r="AW38" s="51">
        <v>186258.00000000006</v>
      </c>
      <c r="AX38" s="51">
        <v>147975</v>
      </c>
      <c r="AY38" s="51">
        <v>267914.00000000006</v>
      </c>
      <c r="AZ38" s="51">
        <v>241124</v>
      </c>
      <c r="BA38" s="51">
        <v>157134</v>
      </c>
      <c r="BB38" s="51">
        <v>146943.00000000003</v>
      </c>
      <c r="BC38" s="51">
        <v>237438.99999999997</v>
      </c>
      <c r="BD38" s="51">
        <v>196380.99999999997</v>
      </c>
      <c r="BE38" s="51">
        <v>157509</v>
      </c>
      <c r="BF38" s="51">
        <v>188502</v>
      </c>
      <c r="BG38" s="51">
        <v>246980.00000000003</v>
      </c>
      <c r="BH38" s="51">
        <v>183245.99999999997</v>
      </c>
      <c r="BI38" s="51">
        <v>121627</v>
      </c>
      <c r="BJ38" s="51">
        <v>217741.99999999997</v>
      </c>
      <c r="BK38" s="51">
        <v>181554</v>
      </c>
      <c r="BL38" s="51">
        <v>239214</v>
      </c>
      <c r="BM38" s="51">
        <v>141452</v>
      </c>
      <c r="BN38" s="51">
        <v>195951</v>
      </c>
      <c r="BO38" s="51">
        <v>107899</v>
      </c>
      <c r="BP38" s="51">
        <v>201989</v>
      </c>
      <c r="BQ38" s="51">
        <v>173032.00000000003</v>
      </c>
      <c r="BR38" s="51">
        <v>220856</v>
      </c>
      <c r="BS38" s="51">
        <v>140872.99999999997</v>
      </c>
      <c r="BT38" s="51">
        <v>172451.99999999997</v>
      </c>
      <c r="BU38" s="51">
        <v>156375</v>
      </c>
      <c r="BV38" s="51">
        <v>215895</v>
      </c>
      <c r="BW38" s="51">
        <v>225527</v>
      </c>
      <c r="BX38" s="51">
        <v>240098.99999999991</v>
      </c>
      <c r="BY38" s="51">
        <v>186258.99999999997</v>
      </c>
      <c r="BZ38" s="51">
        <v>114076</v>
      </c>
      <c r="CA38" s="51">
        <v>286098</v>
      </c>
      <c r="CB38" s="51">
        <v>288608.99999999988</v>
      </c>
      <c r="CC38" s="51">
        <v>333162.00000000006</v>
      </c>
      <c r="CD38" s="51">
        <v>264052.99999999994</v>
      </c>
      <c r="CE38" s="51">
        <v>188595.00000000003</v>
      </c>
      <c r="CF38" s="51">
        <v>126760</v>
      </c>
      <c r="CG38" s="51">
        <v>185646</v>
      </c>
      <c r="CH38" s="51">
        <v>65919</v>
      </c>
      <c r="CI38" s="51">
        <v>160372.00000000003</v>
      </c>
      <c r="CJ38" s="51">
        <v>116941</v>
      </c>
      <c r="CK38" s="51">
        <v>126034</v>
      </c>
      <c r="CL38" s="51">
        <v>91130.999999999985</v>
      </c>
      <c r="CM38" s="51">
        <v>105583</v>
      </c>
      <c r="CN38" s="51">
        <v>230707</v>
      </c>
      <c r="CO38" s="51">
        <v>214637</v>
      </c>
      <c r="CP38" s="51">
        <v>64722</v>
      </c>
      <c r="CQ38" s="51">
        <v>109693</v>
      </c>
      <c r="CR38" s="51">
        <v>116346.99999999997</v>
      </c>
      <c r="CS38" s="51">
        <v>162815</v>
      </c>
      <c r="CT38" s="51">
        <v>112027</v>
      </c>
      <c r="CU38" s="51">
        <v>185466</v>
      </c>
      <c r="CV38" s="51">
        <v>152322</v>
      </c>
      <c r="CW38" s="51">
        <v>129355</v>
      </c>
      <c r="CX38" s="51">
        <v>151980</v>
      </c>
      <c r="CY38" s="51">
        <v>154278.00000000003</v>
      </c>
      <c r="CZ38" s="51">
        <v>192649</v>
      </c>
      <c r="DA38" s="51">
        <v>207630</v>
      </c>
      <c r="DB38" s="52">
        <v>199850</v>
      </c>
      <c r="DS38" s="32"/>
      <c r="DT38" s="33"/>
      <c r="DU38" s="27"/>
      <c r="DV38" s="27"/>
    </row>
    <row r="39" spans="1:126" x14ac:dyDescent="0.2">
      <c r="A39" s="34"/>
      <c r="B39" s="37" t="s">
        <v>64</v>
      </c>
      <c r="C39" s="47">
        <v>957393</v>
      </c>
      <c r="D39" s="48">
        <v>1041461</v>
      </c>
      <c r="E39" s="48">
        <v>706933</v>
      </c>
      <c r="F39" s="48">
        <v>376083</v>
      </c>
      <c r="G39" s="48">
        <v>272475</v>
      </c>
      <c r="H39" s="48">
        <v>607386</v>
      </c>
      <c r="I39" s="48">
        <v>461825</v>
      </c>
      <c r="J39" s="48">
        <v>281105</v>
      </c>
      <c r="K39" s="48">
        <v>419223</v>
      </c>
      <c r="L39" s="48">
        <v>395900</v>
      </c>
      <c r="M39" s="48">
        <v>207578</v>
      </c>
      <c r="N39" s="48">
        <v>442580</v>
      </c>
      <c r="O39" s="48">
        <v>381845</v>
      </c>
      <c r="P39" s="48">
        <v>419890</v>
      </c>
      <c r="Q39" s="48">
        <v>384443</v>
      </c>
      <c r="R39" s="48">
        <v>602183</v>
      </c>
      <c r="S39" s="48">
        <v>388303</v>
      </c>
      <c r="T39" s="48">
        <v>462811</v>
      </c>
      <c r="U39" s="48">
        <v>268393</v>
      </c>
      <c r="V39" s="48">
        <v>469758</v>
      </c>
      <c r="W39" s="48">
        <v>537977</v>
      </c>
      <c r="X39" s="48">
        <v>345597</v>
      </c>
      <c r="Y39" s="48">
        <v>460705</v>
      </c>
      <c r="Z39" s="48">
        <v>828580</v>
      </c>
      <c r="AA39" s="48">
        <v>603679</v>
      </c>
      <c r="AB39" s="48">
        <v>511524</v>
      </c>
      <c r="AC39" s="48">
        <v>350267</v>
      </c>
      <c r="AD39" s="48">
        <v>617790</v>
      </c>
      <c r="AE39" s="48">
        <v>332233</v>
      </c>
      <c r="AF39" s="48">
        <v>781635</v>
      </c>
      <c r="AG39" s="48">
        <v>671300</v>
      </c>
      <c r="AH39" s="48">
        <v>291728</v>
      </c>
      <c r="AI39" s="48">
        <v>405043</v>
      </c>
      <c r="AJ39" s="48">
        <v>400830</v>
      </c>
      <c r="AK39" s="48">
        <v>418692</v>
      </c>
      <c r="AL39" s="48">
        <v>369517</v>
      </c>
      <c r="AM39" s="48">
        <v>417473</v>
      </c>
      <c r="AN39" s="48">
        <v>699061</v>
      </c>
      <c r="AO39" s="48">
        <v>1086136</v>
      </c>
      <c r="AP39" s="48">
        <v>276521</v>
      </c>
      <c r="AQ39" s="48">
        <v>406506</v>
      </c>
      <c r="AR39" s="48">
        <v>548214</v>
      </c>
      <c r="AS39" s="48">
        <v>408891</v>
      </c>
      <c r="AT39" s="48">
        <v>777638</v>
      </c>
      <c r="AU39" s="48">
        <v>732700</v>
      </c>
      <c r="AV39" s="48">
        <v>766565</v>
      </c>
      <c r="AW39" s="48">
        <v>632936</v>
      </c>
      <c r="AX39" s="48">
        <v>745638</v>
      </c>
      <c r="AY39" s="48">
        <v>804361</v>
      </c>
      <c r="AZ39" s="48">
        <v>803827</v>
      </c>
      <c r="BA39" s="48">
        <v>601233</v>
      </c>
      <c r="BB39" s="48">
        <v>493064</v>
      </c>
      <c r="BC39" s="48">
        <v>603044</v>
      </c>
      <c r="BD39" s="48">
        <v>747018</v>
      </c>
      <c r="BE39" s="48">
        <v>605589</v>
      </c>
      <c r="BF39" s="48">
        <v>725440</v>
      </c>
      <c r="BG39" s="48">
        <v>648110</v>
      </c>
      <c r="BH39" s="48">
        <v>581696</v>
      </c>
      <c r="BI39" s="48">
        <v>443942</v>
      </c>
      <c r="BJ39" s="48">
        <v>804117</v>
      </c>
      <c r="BK39" s="48">
        <v>603456</v>
      </c>
      <c r="BL39" s="48">
        <v>655479</v>
      </c>
      <c r="BM39" s="48">
        <v>474825</v>
      </c>
      <c r="BN39" s="48">
        <v>806841</v>
      </c>
      <c r="BO39" s="48">
        <v>359723</v>
      </c>
      <c r="BP39" s="48">
        <v>476697</v>
      </c>
      <c r="BQ39" s="48">
        <v>506431</v>
      </c>
      <c r="BR39" s="48">
        <v>793210</v>
      </c>
      <c r="BS39" s="48">
        <v>392698</v>
      </c>
      <c r="BT39" s="48">
        <v>428684</v>
      </c>
      <c r="BU39" s="48">
        <v>590020</v>
      </c>
      <c r="BV39" s="48">
        <v>827084</v>
      </c>
      <c r="BW39" s="48">
        <v>559542</v>
      </c>
      <c r="BX39" s="48">
        <v>627371</v>
      </c>
      <c r="BY39" s="48">
        <v>755320</v>
      </c>
      <c r="BZ39" s="48">
        <v>547119</v>
      </c>
      <c r="CA39" s="48">
        <v>672276</v>
      </c>
      <c r="CB39" s="48">
        <v>582882</v>
      </c>
      <c r="CC39" s="48">
        <v>693210</v>
      </c>
      <c r="CD39" s="48">
        <v>730053</v>
      </c>
      <c r="CE39" s="48">
        <v>733245</v>
      </c>
      <c r="CF39" s="48">
        <v>411639</v>
      </c>
      <c r="CG39" s="48">
        <v>880964</v>
      </c>
      <c r="CH39" s="48">
        <v>261628</v>
      </c>
      <c r="CI39" s="48">
        <v>812231</v>
      </c>
      <c r="CJ39" s="48">
        <v>568526</v>
      </c>
      <c r="CK39" s="48">
        <v>585044</v>
      </c>
      <c r="CL39" s="48">
        <v>288822</v>
      </c>
      <c r="CM39" s="48">
        <v>539296</v>
      </c>
      <c r="CN39" s="48">
        <v>816176</v>
      </c>
      <c r="CO39" s="48">
        <v>1329412</v>
      </c>
      <c r="CP39" s="48">
        <v>258167</v>
      </c>
      <c r="CQ39" s="48">
        <v>360011</v>
      </c>
      <c r="CR39" s="48">
        <v>407776</v>
      </c>
      <c r="CS39" s="48">
        <v>582334</v>
      </c>
      <c r="CT39" s="48">
        <v>378857</v>
      </c>
      <c r="CU39" s="48">
        <v>667189</v>
      </c>
      <c r="CV39" s="48">
        <v>610243</v>
      </c>
      <c r="CW39" s="48">
        <v>499522</v>
      </c>
      <c r="CX39" s="48">
        <v>601617</v>
      </c>
      <c r="CY39" s="48">
        <v>564372</v>
      </c>
      <c r="CZ39" s="48">
        <v>745482</v>
      </c>
      <c r="DA39" s="48">
        <v>720365</v>
      </c>
      <c r="DB39" s="49">
        <v>648295</v>
      </c>
      <c r="DS39" s="32"/>
      <c r="DT39" s="33"/>
      <c r="DU39" s="27"/>
      <c r="DV39" s="27"/>
    </row>
    <row r="40" spans="1:126" x14ac:dyDescent="0.2">
      <c r="A40" s="34"/>
      <c r="B40" s="37" t="s">
        <v>65</v>
      </c>
      <c r="C40" s="47">
        <v>411858</v>
      </c>
      <c r="D40" s="48">
        <v>414233</v>
      </c>
      <c r="E40" s="48">
        <v>365079</v>
      </c>
      <c r="F40" s="48">
        <v>165756</v>
      </c>
      <c r="G40" s="48">
        <v>120866</v>
      </c>
      <c r="H40" s="48">
        <v>292492</v>
      </c>
      <c r="I40" s="48">
        <v>200477</v>
      </c>
      <c r="J40" s="48">
        <v>123151</v>
      </c>
      <c r="K40" s="48">
        <v>193333</v>
      </c>
      <c r="L40" s="48">
        <v>208649</v>
      </c>
      <c r="M40" s="48">
        <v>78299</v>
      </c>
      <c r="N40" s="48">
        <v>122862</v>
      </c>
      <c r="O40" s="48">
        <v>209169</v>
      </c>
      <c r="P40" s="48">
        <v>235389</v>
      </c>
      <c r="Q40" s="48">
        <v>198472</v>
      </c>
      <c r="R40" s="48">
        <v>280252</v>
      </c>
      <c r="S40" s="48">
        <v>170071</v>
      </c>
      <c r="T40" s="48">
        <v>228683</v>
      </c>
      <c r="U40" s="48">
        <v>115721</v>
      </c>
      <c r="V40" s="48">
        <v>232670</v>
      </c>
      <c r="W40" s="48">
        <v>258769</v>
      </c>
      <c r="X40" s="48">
        <v>157339</v>
      </c>
      <c r="Y40" s="48">
        <v>194049</v>
      </c>
      <c r="Z40" s="48">
        <v>277290</v>
      </c>
      <c r="AA40" s="48">
        <v>274241</v>
      </c>
      <c r="AB40" s="48">
        <v>244975</v>
      </c>
      <c r="AC40" s="48">
        <v>163607</v>
      </c>
      <c r="AD40" s="48">
        <v>257493</v>
      </c>
      <c r="AE40" s="48">
        <v>141362</v>
      </c>
      <c r="AF40" s="48">
        <v>358408</v>
      </c>
      <c r="AG40" s="48">
        <v>289196</v>
      </c>
      <c r="AH40" s="48">
        <v>125356</v>
      </c>
      <c r="AI40" s="48">
        <v>119183</v>
      </c>
      <c r="AJ40" s="48">
        <v>188341</v>
      </c>
      <c r="AK40" s="48">
        <v>150173</v>
      </c>
      <c r="AL40" s="48">
        <v>175019</v>
      </c>
      <c r="AM40" s="48">
        <v>168456</v>
      </c>
      <c r="AN40" s="48">
        <v>276691</v>
      </c>
      <c r="AO40" s="48">
        <v>341912</v>
      </c>
      <c r="AP40" s="48">
        <v>132411</v>
      </c>
      <c r="AQ40" s="48">
        <v>198681</v>
      </c>
      <c r="AR40" s="48">
        <v>229179</v>
      </c>
      <c r="AS40" s="48">
        <v>164403</v>
      </c>
      <c r="AT40" s="48">
        <v>329303</v>
      </c>
      <c r="AU40" s="48">
        <v>293224</v>
      </c>
      <c r="AV40" s="48">
        <v>315142</v>
      </c>
      <c r="AW40" s="48">
        <v>315100</v>
      </c>
      <c r="AX40" s="48">
        <v>269540</v>
      </c>
      <c r="AY40" s="48">
        <v>392402</v>
      </c>
      <c r="AZ40" s="48">
        <v>351343</v>
      </c>
      <c r="BA40" s="48">
        <v>230128</v>
      </c>
      <c r="BB40" s="48">
        <v>241510</v>
      </c>
      <c r="BC40" s="48">
        <v>310545</v>
      </c>
      <c r="BD40" s="48">
        <v>290983</v>
      </c>
      <c r="BE40" s="48">
        <v>226002</v>
      </c>
      <c r="BF40" s="48">
        <v>297969</v>
      </c>
      <c r="BG40" s="48">
        <v>347828</v>
      </c>
      <c r="BH40" s="48">
        <v>285465</v>
      </c>
      <c r="BI40" s="48">
        <v>193140</v>
      </c>
      <c r="BJ40" s="48">
        <v>394698</v>
      </c>
      <c r="BK40" s="48">
        <v>306390</v>
      </c>
      <c r="BL40" s="48">
        <v>343405</v>
      </c>
      <c r="BM40" s="48">
        <v>195327</v>
      </c>
      <c r="BN40" s="48">
        <v>298260</v>
      </c>
      <c r="BO40" s="48">
        <v>172746</v>
      </c>
      <c r="BP40" s="48">
        <v>247357</v>
      </c>
      <c r="BQ40" s="48">
        <v>254912</v>
      </c>
      <c r="BR40" s="48">
        <v>377728</v>
      </c>
      <c r="BS40" s="48">
        <v>210668</v>
      </c>
      <c r="BT40" s="48">
        <v>211163</v>
      </c>
      <c r="BU40" s="48">
        <v>274645</v>
      </c>
      <c r="BV40" s="48">
        <v>395818</v>
      </c>
      <c r="BW40" s="48">
        <v>295554</v>
      </c>
      <c r="BX40" s="48">
        <v>338825</v>
      </c>
      <c r="BY40" s="48">
        <v>328776</v>
      </c>
      <c r="BZ40" s="48">
        <v>187620</v>
      </c>
      <c r="CA40" s="48">
        <v>366046</v>
      </c>
      <c r="CB40" s="48">
        <v>357756</v>
      </c>
      <c r="CC40" s="48">
        <v>422838</v>
      </c>
      <c r="CD40" s="48">
        <v>357133</v>
      </c>
      <c r="CE40" s="48">
        <v>313802</v>
      </c>
      <c r="CF40" s="48">
        <v>200902</v>
      </c>
      <c r="CG40" s="48">
        <v>348867</v>
      </c>
      <c r="CH40" s="48">
        <v>101389</v>
      </c>
      <c r="CI40" s="48">
        <v>293154</v>
      </c>
      <c r="CJ40" s="48">
        <v>221857</v>
      </c>
      <c r="CK40" s="48">
        <v>229423</v>
      </c>
      <c r="CL40" s="48">
        <v>147438</v>
      </c>
      <c r="CM40" s="48">
        <v>177102</v>
      </c>
      <c r="CN40" s="48">
        <v>378434</v>
      </c>
      <c r="CO40" s="48">
        <v>391825</v>
      </c>
      <c r="CP40" s="48">
        <v>94702</v>
      </c>
      <c r="CQ40" s="48">
        <v>192000</v>
      </c>
      <c r="CR40" s="48">
        <v>176525</v>
      </c>
      <c r="CS40" s="48">
        <v>266756</v>
      </c>
      <c r="CT40" s="48">
        <v>182245</v>
      </c>
      <c r="CU40" s="48">
        <v>321321</v>
      </c>
      <c r="CV40" s="48">
        <v>231235</v>
      </c>
      <c r="CW40" s="48">
        <v>198958</v>
      </c>
      <c r="CX40" s="48">
        <v>244862</v>
      </c>
      <c r="CY40" s="48">
        <v>261866</v>
      </c>
      <c r="CZ40" s="48">
        <v>315912</v>
      </c>
      <c r="DA40" s="48">
        <v>351566</v>
      </c>
      <c r="DB40" s="49">
        <v>348913</v>
      </c>
      <c r="DS40" s="32"/>
      <c r="DT40" s="33"/>
      <c r="DU40" s="27"/>
      <c r="DV40" s="27"/>
    </row>
    <row r="41" spans="1:126" x14ac:dyDescent="0.2">
      <c r="A41" s="34"/>
      <c r="B41" s="37" t="s">
        <v>66</v>
      </c>
      <c r="C41" s="47">
        <v>1667763</v>
      </c>
      <c r="D41" s="48">
        <v>1480611</v>
      </c>
      <c r="E41" s="48">
        <v>1498743</v>
      </c>
      <c r="F41" s="48">
        <v>1403433</v>
      </c>
      <c r="G41" s="48">
        <v>1309013</v>
      </c>
      <c r="H41" s="48">
        <v>1426893.0000000002</v>
      </c>
      <c r="I41" s="48">
        <v>1360092</v>
      </c>
      <c r="J41" s="48">
        <v>1356497</v>
      </c>
      <c r="K41" s="48">
        <v>1198661</v>
      </c>
      <c r="L41" s="48">
        <v>1470500</v>
      </c>
      <c r="M41" s="48">
        <v>1597928</v>
      </c>
      <c r="N41" s="48">
        <v>1334017</v>
      </c>
      <c r="O41" s="48">
        <v>1191945.9999999998</v>
      </c>
      <c r="P41" s="48">
        <v>1213752</v>
      </c>
      <c r="Q41" s="48">
        <v>1284581</v>
      </c>
      <c r="R41" s="48">
        <v>1158395</v>
      </c>
      <c r="S41" s="48">
        <v>1511079</v>
      </c>
      <c r="T41" s="48">
        <v>1276059</v>
      </c>
      <c r="U41" s="48">
        <v>1469444</v>
      </c>
      <c r="V41" s="48">
        <v>1457044</v>
      </c>
      <c r="W41" s="48">
        <v>1422835</v>
      </c>
      <c r="X41" s="48">
        <v>1477434</v>
      </c>
      <c r="Y41" s="48">
        <v>1566312</v>
      </c>
      <c r="Z41" s="48">
        <v>1451528</v>
      </c>
      <c r="AA41" s="48">
        <v>1408986</v>
      </c>
      <c r="AB41" s="48">
        <v>1436102</v>
      </c>
      <c r="AC41" s="48">
        <v>2013052</v>
      </c>
      <c r="AD41" s="48">
        <v>1835162</v>
      </c>
      <c r="AE41" s="48">
        <v>1891730</v>
      </c>
      <c r="AF41" s="48">
        <v>1562666</v>
      </c>
      <c r="AG41" s="48">
        <v>1371771</v>
      </c>
      <c r="AH41" s="48">
        <v>1676621.0000000002</v>
      </c>
      <c r="AI41" s="48">
        <v>1708124.9999999998</v>
      </c>
      <c r="AJ41" s="48">
        <v>1170522</v>
      </c>
      <c r="AK41" s="48">
        <v>1513909</v>
      </c>
      <c r="AL41" s="48">
        <v>1441523</v>
      </c>
      <c r="AM41" s="48">
        <v>1496530.0000000002</v>
      </c>
      <c r="AN41" s="48">
        <v>1429178</v>
      </c>
      <c r="AO41" s="48">
        <v>1367937</v>
      </c>
      <c r="AP41" s="48">
        <v>1288986</v>
      </c>
      <c r="AQ41" s="48">
        <v>1227053</v>
      </c>
      <c r="AR41" s="48">
        <v>1304305.9999999998</v>
      </c>
      <c r="AS41" s="48">
        <v>1657577</v>
      </c>
      <c r="AT41" s="48">
        <v>1235392</v>
      </c>
      <c r="AU41" s="48">
        <v>1791677</v>
      </c>
      <c r="AV41" s="48">
        <v>1790811</v>
      </c>
      <c r="AW41" s="48">
        <v>1670544</v>
      </c>
      <c r="AX41" s="48">
        <v>1858958.9999999998</v>
      </c>
      <c r="AY41" s="48">
        <v>1735267</v>
      </c>
      <c r="AZ41" s="48">
        <v>1657191</v>
      </c>
      <c r="BA41" s="48">
        <v>1709597</v>
      </c>
      <c r="BB41" s="48">
        <v>1520632</v>
      </c>
      <c r="BC41" s="48">
        <v>1371183</v>
      </c>
      <c r="BD41" s="48">
        <v>1689320</v>
      </c>
      <c r="BE41" s="48">
        <v>1696520</v>
      </c>
      <c r="BF41" s="48">
        <v>1575028</v>
      </c>
      <c r="BG41" s="48">
        <v>1316836</v>
      </c>
      <c r="BH41" s="48">
        <v>1708403</v>
      </c>
      <c r="BI41" s="48">
        <v>1509931</v>
      </c>
      <c r="BJ41" s="48">
        <v>1221204</v>
      </c>
      <c r="BK41" s="48">
        <v>1306417</v>
      </c>
      <c r="BL41" s="48">
        <v>1403751</v>
      </c>
      <c r="BM41" s="48">
        <v>1553885.0000000002</v>
      </c>
      <c r="BN41" s="48">
        <v>1250470</v>
      </c>
      <c r="BO41" s="48">
        <v>1013471</v>
      </c>
      <c r="BP41" s="48">
        <v>1157281</v>
      </c>
      <c r="BQ41" s="48">
        <v>1290208</v>
      </c>
      <c r="BR41" s="48">
        <v>1238354</v>
      </c>
      <c r="BS41" s="48">
        <v>1337145</v>
      </c>
      <c r="BT41" s="48">
        <v>1078371</v>
      </c>
      <c r="BU41" s="48">
        <v>1191933</v>
      </c>
      <c r="BV41" s="48">
        <v>1043112.9999999999</v>
      </c>
      <c r="BW41" s="48">
        <v>1448711</v>
      </c>
      <c r="BX41" s="48">
        <v>1321685</v>
      </c>
      <c r="BY41" s="48">
        <v>1130746</v>
      </c>
      <c r="BZ41" s="48">
        <v>1426876.9999999998</v>
      </c>
      <c r="CA41" s="48">
        <v>1228235</v>
      </c>
      <c r="CB41" s="48">
        <v>1420237.9999999998</v>
      </c>
      <c r="CC41" s="48">
        <v>1302175</v>
      </c>
      <c r="CD41" s="48">
        <v>1380632</v>
      </c>
      <c r="CE41" s="48">
        <v>1460719</v>
      </c>
      <c r="CF41" s="48">
        <v>1512459</v>
      </c>
      <c r="CG41" s="48">
        <v>1257295</v>
      </c>
      <c r="CH41" s="48">
        <v>1534642</v>
      </c>
      <c r="CI41" s="48">
        <v>1569793</v>
      </c>
      <c r="CJ41" s="48">
        <v>1359294</v>
      </c>
      <c r="CK41" s="48">
        <v>1179120</v>
      </c>
      <c r="CL41" s="48">
        <v>1434275</v>
      </c>
      <c r="CM41" s="48">
        <v>1652044</v>
      </c>
      <c r="CN41" s="48">
        <v>1185468</v>
      </c>
      <c r="CO41" s="48">
        <v>1049225</v>
      </c>
      <c r="CP41" s="48">
        <v>1146967</v>
      </c>
      <c r="CQ41" s="48">
        <v>1161054</v>
      </c>
      <c r="CR41" s="48">
        <v>1404767</v>
      </c>
      <c r="CS41" s="48">
        <v>1966694</v>
      </c>
      <c r="CT41" s="48">
        <v>1626597</v>
      </c>
      <c r="CU41" s="48">
        <v>1849515.9999999998</v>
      </c>
      <c r="CV41" s="48">
        <v>2182071</v>
      </c>
      <c r="CW41" s="48">
        <v>2089782</v>
      </c>
      <c r="CX41" s="48">
        <v>2176475</v>
      </c>
      <c r="CY41" s="48">
        <v>2092213.0000000002</v>
      </c>
      <c r="CZ41" s="48">
        <v>2042300.9999999998</v>
      </c>
      <c r="DA41" s="48">
        <v>1964734</v>
      </c>
      <c r="DB41" s="49">
        <v>1607706</v>
      </c>
      <c r="DS41" s="32"/>
      <c r="DT41" s="33"/>
      <c r="DU41" s="27"/>
      <c r="DV41" s="27"/>
    </row>
    <row r="42" spans="1:126" x14ac:dyDescent="0.2">
      <c r="A42" s="34"/>
      <c r="B42" s="37" t="s">
        <v>67</v>
      </c>
      <c r="C42" s="47">
        <v>1184460</v>
      </c>
      <c r="D42" s="48">
        <v>1024051</v>
      </c>
      <c r="E42" s="48">
        <v>1041847</v>
      </c>
      <c r="F42" s="48">
        <v>989125</v>
      </c>
      <c r="G42" s="48">
        <v>906026</v>
      </c>
      <c r="H42" s="48">
        <v>1001495</v>
      </c>
      <c r="I42" s="48">
        <v>953002</v>
      </c>
      <c r="J42" s="48">
        <v>1009105</v>
      </c>
      <c r="K42" s="48">
        <v>910763</v>
      </c>
      <c r="L42" s="48">
        <v>1069337</v>
      </c>
      <c r="M42" s="48">
        <v>1207583</v>
      </c>
      <c r="N42" s="48">
        <v>979334</v>
      </c>
      <c r="O42" s="48">
        <v>937476</v>
      </c>
      <c r="P42" s="48">
        <v>929091</v>
      </c>
      <c r="Q42" s="48">
        <v>992334</v>
      </c>
      <c r="R42" s="48">
        <v>831158</v>
      </c>
      <c r="S42" s="48">
        <v>1038572</v>
      </c>
      <c r="T42" s="48">
        <v>955913</v>
      </c>
      <c r="U42" s="48">
        <v>1076424</v>
      </c>
      <c r="V42" s="48">
        <v>990348</v>
      </c>
      <c r="W42" s="48">
        <v>994815</v>
      </c>
      <c r="X42" s="48">
        <v>1096693</v>
      </c>
      <c r="Y42" s="48">
        <v>1138292</v>
      </c>
      <c r="Z42" s="48">
        <v>1031950</v>
      </c>
      <c r="AA42" s="48">
        <v>996385</v>
      </c>
      <c r="AB42" s="48">
        <v>1021749</v>
      </c>
      <c r="AC42" s="48">
        <v>1495583</v>
      </c>
      <c r="AD42" s="48">
        <v>1307441</v>
      </c>
      <c r="AE42" s="48">
        <v>1276550</v>
      </c>
      <c r="AF42" s="48">
        <v>1138177</v>
      </c>
      <c r="AG42" s="48">
        <v>1027342</v>
      </c>
      <c r="AH42" s="48">
        <v>1215274</v>
      </c>
      <c r="AI42" s="48">
        <v>1186202</v>
      </c>
      <c r="AJ42" s="48">
        <v>852395</v>
      </c>
      <c r="AK42" s="48">
        <v>1139915</v>
      </c>
      <c r="AL42" s="48">
        <v>1079301</v>
      </c>
      <c r="AM42" s="48">
        <v>1072771</v>
      </c>
      <c r="AN42" s="48">
        <v>1000943</v>
      </c>
      <c r="AO42" s="48">
        <v>979164</v>
      </c>
      <c r="AP42" s="48">
        <v>855614</v>
      </c>
      <c r="AQ42" s="48">
        <v>785393</v>
      </c>
      <c r="AR42" s="48">
        <v>798142</v>
      </c>
      <c r="AS42" s="48">
        <v>1046082</v>
      </c>
      <c r="AT42" s="48">
        <v>796718</v>
      </c>
      <c r="AU42" s="48">
        <v>1181578</v>
      </c>
      <c r="AV42" s="48">
        <v>1231558</v>
      </c>
      <c r="AW42" s="48">
        <v>1210402</v>
      </c>
      <c r="AX42" s="48">
        <v>1284655</v>
      </c>
      <c r="AY42" s="48">
        <v>1214686</v>
      </c>
      <c r="AZ42" s="48">
        <v>1113279</v>
      </c>
      <c r="BA42" s="48">
        <v>1178452</v>
      </c>
      <c r="BB42" s="48">
        <v>1071444</v>
      </c>
      <c r="BC42" s="48">
        <v>957220</v>
      </c>
      <c r="BD42" s="48">
        <v>1159092</v>
      </c>
      <c r="BE42" s="48">
        <v>1203079</v>
      </c>
      <c r="BF42" s="48">
        <v>1089215</v>
      </c>
      <c r="BG42" s="48">
        <v>946216</v>
      </c>
      <c r="BH42" s="48">
        <v>1224492</v>
      </c>
      <c r="BI42" s="48">
        <v>1082763</v>
      </c>
      <c r="BJ42" s="48">
        <v>888436</v>
      </c>
      <c r="BK42" s="48">
        <v>954833</v>
      </c>
      <c r="BL42" s="48">
        <v>1029153</v>
      </c>
      <c r="BM42" s="48">
        <v>1112172</v>
      </c>
      <c r="BN42" s="48">
        <v>870492</v>
      </c>
      <c r="BO42" s="48">
        <v>719412</v>
      </c>
      <c r="BP42" s="48">
        <v>848391</v>
      </c>
      <c r="BQ42" s="48">
        <v>934405</v>
      </c>
      <c r="BR42" s="48">
        <v>858869</v>
      </c>
      <c r="BS42" s="48">
        <v>885403</v>
      </c>
      <c r="BT42" s="48">
        <v>813721</v>
      </c>
      <c r="BU42" s="48">
        <v>827189</v>
      </c>
      <c r="BV42" s="48">
        <v>686509</v>
      </c>
      <c r="BW42" s="48">
        <v>979051</v>
      </c>
      <c r="BX42" s="48">
        <v>951232</v>
      </c>
      <c r="BY42" s="48">
        <v>835100</v>
      </c>
      <c r="BZ42" s="48">
        <v>927678</v>
      </c>
      <c r="CA42" s="48">
        <v>841860</v>
      </c>
      <c r="CB42" s="48">
        <v>945130</v>
      </c>
      <c r="CC42" s="48">
        <v>954541</v>
      </c>
      <c r="CD42" s="48">
        <v>958483</v>
      </c>
      <c r="CE42" s="48">
        <v>995130</v>
      </c>
      <c r="CF42" s="48">
        <v>1007883</v>
      </c>
      <c r="CG42" s="48">
        <v>883118</v>
      </c>
      <c r="CH42" s="48">
        <v>1089761</v>
      </c>
      <c r="CI42" s="48">
        <v>1074154</v>
      </c>
      <c r="CJ42" s="48">
        <v>908289</v>
      </c>
      <c r="CK42" s="48">
        <v>856879</v>
      </c>
      <c r="CL42" s="48">
        <v>1033657</v>
      </c>
      <c r="CM42" s="48">
        <v>1111595</v>
      </c>
      <c r="CN42" s="48">
        <v>815317</v>
      </c>
      <c r="CO42" s="48">
        <v>687056</v>
      </c>
      <c r="CP42" s="48">
        <v>755159</v>
      </c>
      <c r="CQ42" s="48">
        <v>760819</v>
      </c>
      <c r="CR42" s="48">
        <v>852928</v>
      </c>
      <c r="CS42" s="48">
        <v>1283184</v>
      </c>
      <c r="CT42" s="48">
        <v>1115083</v>
      </c>
      <c r="CU42" s="48">
        <v>1302305</v>
      </c>
      <c r="CV42" s="48">
        <v>1501850</v>
      </c>
      <c r="CW42" s="48">
        <v>1575616</v>
      </c>
      <c r="CX42" s="48">
        <v>1564164</v>
      </c>
      <c r="CY42" s="48">
        <v>1548059</v>
      </c>
      <c r="CZ42" s="48">
        <v>1520057</v>
      </c>
      <c r="DA42" s="48">
        <v>1396894</v>
      </c>
      <c r="DB42" s="49">
        <v>1171097</v>
      </c>
      <c r="DS42" s="32"/>
      <c r="DT42" s="33"/>
      <c r="DU42" s="27"/>
      <c r="DV42" s="27"/>
    </row>
    <row r="43" spans="1:126" x14ac:dyDescent="0.2">
      <c r="A43" s="34"/>
      <c r="B43" s="37" t="s">
        <v>68</v>
      </c>
      <c r="C43" s="47">
        <v>2671422</v>
      </c>
      <c r="D43" s="48">
        <v>2335736</v>
      </c>
      <c r="E43" s="48">
        <v>2392851</v>
      </c>
      <c r="F43" s="48">
        <v>2288128</v>
      </c>
      <c r="G43" s="48">
        <v>2096066.9999999998</v>
      </c>
      <c r="H43" s="48">
        <v>2319335</v>
      </c>
      <c r="I43" s="48">
        <v>2162422</v>
      </c>
      <c r="J43" s="48">
        <v>2237101</v>
      </c>
      <c r="K43" s="48">
        <v>1967150</v>
      </c>
      <c r="L43" s="48">
        <v>2426665.0000000005</v>
      </c>
      <c r="M43" s="48">
        <v>2658780</v>
      </c>
      <c r="N43" s="48">
        <v>2195124</v>
      </c>
      <c r="O43" s="48">
        <v>1954989</v>
      </c>
      <c r="P43" s="48">
        <v>2055262</v>
      </c>
      <c r="Q43" s="48">
        <v>2252703</v>
      </c>
      <c r="R43" s="48">
        <v>1990098.0000000002</v>
      </c>
      <c r="S43" s="48">
        <v>2577967</v>
      </c>
      <c r="T43" s="48">
        <v>2079246</v>
      </c>
      <c r="U43" s="48">
        <v>2538208.0000000005</v>
      </c>
      <c r="V43" s="48">
        <v>2489643.9999999995</v>
      </c>
      <c r="W43" s="48">
        <v>2434504</v>
      </c>
      <c r="X43" s="48">
        <v>2496999.0000000005</v>
      </c>
      <c r="Y43" s="48">
        <v>2672344</v>
      </c>
      <c r="Z43" s="48">
        <v>2518001</v>
      </c>
      <c r="AA43" s="48">
        <v>2382077</v>
      </c>
      <c r="AB43" s="48">
        <v>2422351.9999999995</v>
      </c>
      <c r="AC43" s="48">
        <v>3481631.9999999995</v>
      </c>
      <c r="AD43" s="48">
        <v>3104857.0000000005</v>
      </c>
      <c r="AE43" s="48">
        <v>3194982</v>
      </c>
      <c r="AF43" s="48">
        <v>2567220.9999999995</v>
      </c>
      <c r="AG43" s="48">
        <v>2267843.0000000005</v>
      </c>
      <c r="AH43" s="48">
        <v>2820874</v>
      </c>
      <c r="AI43" s="48">
        <v>2844260</v>
      </c>
      <c r="AJ43" s="48">
        <v>1900055.0000000002</v>
      </c>
      <c r="AK43" s="48">
        <v>2465250</v>
      </c>
      <c r="AL43" s="48">
        <v>2366296.0000000005</v>
      </c>
      <c r="AM43" s="48">
        <v>2499233</v>
      </c>
      <c r="AN43" s="48">
        <v>2337865.0000000005</v>
      </c>
      <c r="AO43" s="48">
        <v>2276310</v>
      </c>
      <c r="AP43" s="48">
        <v>2160762</v>
      </c>
      <c r="AQ43" s="48">
        <v>1937152.9999999998</v>
      </c>
      <c r="AR43" s="48">
        <v>2046137</v>
      </c>
      <c r="AS43" s="48">
        <v>2643221</v>
      </c>
      <c r="AT43" s="48">
        <v>1926343</v>
      </c>
      <c r="AU43" s="48">
        <v>2992166</v>
      </c>
      <c r="AV43" s="48">
        <v>2972745.9999999995</v>
      </c>
      <c r="AW43" s="48">
        <v>2810881</v>
      </c>
      <c r="AX43" s="48">
        <v>3094017</v>
      </c>
      <c r="AY43" s="48">
        <v>2866322</v>
      </c>
      <c r="AZ43" s="48">
        <v>2765944</v>
      </c>
      <c r="BA43" s="48">
        <v>2815004</v>
      </c>
      <c r="BB43" s="48">
        <v>2445017</v>
      </c>
      <c r="BC43" s="48">
        <v>2205716</v>
      </c>
      <c r="BD43" s="48">
        <v>2833098</v>
      </c>
      <c r="BE43" s="48">
        <v>2812548</v>
      </c>
      <c r="BF43" s="48">
        <v>2503370.9999999995</v>
      </c>
      <c r="BG43" s="48">
        <v>2050655</v>
      </c>
      <c r="BH43" s="48">
        <v>2727600.0000000005</v>
      </c>
      <c r="BI43" s="48">
        <v>2409816.0000000005</v>
      </c>
      <c r="BJ43" s="48">
        <v>1990564</v>
      </c>
      <c r="BK43" s="48">
        <v>2172140</v>
      </c>
      <c r="BL43" s="48">
        <v>2291302</v>
      </c>
      <c r="BM43" s="48">
        <v>2518441</v>
      </c>
      <c r="BN43" s="48">
        <v>2127460.0000000005</v>
      </c>
      <c r="BO43" s="48">
        <v>1678564</v>
      </c>
      <c r="BP43" s="48">
        <v>1972451</v>
      </c>
      <c r="BQ43" s="48">
        <v>2228934</v>
      </c>
      <c r="BR43" s="48">
        <v>2086091</v>
      </c>
      <c r="BS43" s="48">
        <v>2222261.0000000005</v>
      </c>
      <c r="BT43" s="48">
        <v>1798269.0000000002</v>
      </c>
      <c r="BU43" s="48">
        <v>1957577</v>
      </c>
      <c r="BV43" s="48">
        <v>1679110.0000000002</v>
      </c>
      <c r="BW43" s="48">
        <v>2400192.9999999995</v>
      </c>
      <c r="BX43" s="48">
        <v>2152111</v>
      </c>
      <c r="BY43" s="48">
        <v>1858914.0000000002</v>
      </c>
      <c r="BZ43" s="48">
        <v>2399158.9999999995</v>
      </c>
      <c r="CA43" s="48">
        <v>1971337</v>
      </c>
      <c r="CB43" s="48">
        <v>2295635.9999999995</v>
      </c>
      <c r="CC43" s="48">
        <v>2060979</v>
      </c>
      <c r="CD43" s="48">
        <v>2085878.9999999998</v>
      </c>
      <c r="CE43" s="48">
        <v>2263100.0000000005</v>
      </c>
      <c r="CF43" s="48">
        <v>2395340.9999999995</v>
      </c>
      <c r="CG43" s="48">
        <v>1933209</v>
      </c>
      <c r="CH43" s="48">
        <v>2503266</v>
      </c>
      <c r="CI43" s="48">
        <v>2547711</v>
      </c>
      <c r="CJ43" s="48">
        <v>2215706</v>
      </c>
      <c r="CK43" s="48">
        <v>1906878</v>
      </c>
      <c r="CL43" s="48">
        <v>2396419.9999999995</v>
      </c>
      <c r="CM43" s="48">
        <v>2734985</v>
      </c>
      <c r="CN43" s="48">
        <v>1904755.9999999998</v>
      </c>
      <c r="CO43" s="48">
        <v>1640521</v>
      </c>
      <c r="CP43" s="48">
        <v>1922811</v>
      </c>
      <c r="CQ43" s="48">
        <v>1895040</v>
      </c>
      <c r="CR43" s="48">
        <v>2245236.0000000005</v>
      </c>
      <c r="CS43" s="48">
        <v>3150221</v>
      </c>
      <c r="CT43" s="48">
        <v>2540625</v>
      </c>
      <c r="CU43" s="48">
        <v>2981978</v>
      </c>
      <c r="CV43" s="48">
        <v>3481567</v>
      </c>
      <c r="CW43" s="48">
        <v>3430212</v>
      </c>
      <c r="CX43" s="48">
        <v>3596607</v>
      </c>
      <c r="CY43" s="48">
        <v>3400556</v>
      </c>
      <c r="CZ43" s="48">
        <v>3341087</v>
      </c>
      <c r="DA43" s="48">
        <v>3189543</v>
      </c>
      <c r="DB43" s="49">
        <v>2599070</v>
      </c>
      <c r="DS43" s="32"/>
      <c r="DT43" s="33"/>
      <c r="DU43" s="27"/>
      <c r="DV43" s="27"/>
    </row>
    <row r="44" spans="1:126" x14ac:dyDescent="0.2">
      <c r="A44" s="34"/>
      <c r="B44" s="37" t="s">
        <v>69</v>
      </c>
      <c r="C44" s="50">
        <v>1941193</v>
      </c>
      <c r="D44" s="51">
        <v>1646470</v>
      </c>
      <c r="E44" s="51">
        <v>1720368</v>
      </c>
      <c r="F44" s="51">
        <v>1655301</v>
      </c>
      <c r="G44" s="51">
        <v>1486316.9999999998</v>
      </c>
      <c r="H44" s="51">
        <v>1648604</v>
      </c>
      <c r="I44" s="51">
        <v>1549584</v>
      </c>
      <c r="J44" s="51">
        <v>1710354</v>
      </c>
      <c r="K44" s="51">
        <v>1545669</v>
      </c>
      <c r="L44" s="51">
        <v>1786546.0000000002</v>
      </c>
      <c r="M44" s="51">
        <v>2027025</v>
      </c>
      <c r="N44" s="51">
        <v>1636599</v>
      </c>
      <c r="O44" s="51">
        <v>1595033</v>
      </c>
      <c r="P44" s="51">
        <v>1603746.9999999998</v>
      </c>
      <c r="Q44" s="51">
        <v>1740154</v>
      </c>
      <c r="R44" s="51">
        <v>1428547.0000000002</v>
      </c>
      <c r="S44" s="51">
        <v>1797879</v>
      </c>
      <c r="T44" s="51">
        <v>1601525</v>
      </c>
      <c r="U44" s="51">
        <v>1876248.0000000002</v>
      </c>
      <c r="V44" s="51">
        <v>1718013.9999999998</v>
      </c>
      <c r="W44" s="51">
        <v>1740941</v>
      </c>
      <c r="X44" s="51">
        <v>1910391.0000000002</v>
      </c>
      <c r="Y44" s="51">
        <v>1968955</v>
      </c>
      <c r="Z44" s="51">
        <v>1801441</v>
      </c>
      <c r="AA44" s="51">
        <v>1732088</v>
      </c>
      <c r="AB44" s="51">
        <v>1766482.9999999995</v>
      </c>
      <c r="AC44" s="51">
        <v>2609505.9999999995</v>
      </c>
      <c r="AD44" s="51">
        <v>2240326.0000000005</v>
      </c>
      <c r="AE44" s="51">
        <v>2216347</v>
      </c>
      <c r="AF44" s="51">
        <v>1947838.9999999995</v>
      </c>
      <c r="AG44" s="51">
        <v>1761613.0000000002</v>
      </c>
      <c r="AH44" s="51">
        <v>2086993.9999999998</v>
      </c>
      <c r="AI44" s="51">
        <v>2014852</v>
      </c>
      <c r="AJ44" s="51">
        <v>1441377.0000000002</v>
      </c>
      <c r="AK44" s="51">
        <v>1940772</v>
      </c>
      <c r="AL44" s="51">
        <v>1807794.0000000002</v>
      </c>
      <c r="AM44" s="51">
        <v>1805675</v>
      </c>
      <c r="AN44" s="51">
        <v>1659521.0000000002</v>
      </c>
      <c r="AO44" s="51">
        <v>1628189</v>
      </c>
      <c r="AP44" s="51">
        <v>1422971</v>
      </c>
      <c r="AQ44" s="51">
        <v>1302588.9999999998</v>
      </c>
      <c r="AR44" s="51">
        <v>1308237</v>
      </c>
      <c r="AS44" s="51">
        <v>1740942</v>
      </c>
      <c r="AT44" s="51">
        <v>1309087</v>
      </c>
      <c r="AU44" s="51">
        <v>2022676</v>
      </c>
      <c r="AV44" s="51">
        <v>2074939.9999999998</v>
      </c>
      <c r="AW44" s="51">
        <v>2079111</v>
      </c>
      <c r="AX44" s="51">
        <v>2213917</v>
      </c>
      <c r="AY44" s="51">
        <v>2084602.9999999998</v>
      </c>
      <c r="AZ44" s="51">
        <v>1901169</v>
      </c>
      <c r="BA44" s="51">
        <v>1986220</v>
      </c>
      <c r="BB44" s="51">
        <v>1769891</v>
      </c>
      <c r="BC44" s="51">
        <v>1582049</v>
      </c>
      <c r="BD44" s="51">
        <v>1956424</v>
      </c>
      <c r="BE44" s="51">
        <v>2023075.0000000002</v>
      </c>
      <c r="BF44" s="51">
        <v>1767775.9999999998</v>
      </c>
      <c r="BG44" s="51">
        <v>1509736</v>
      </c>
      <c r="BH44" s="51">
        <v>1983731.0000000005</v>
      </c>
      <c r="BI44" s="51">
        <v>1767701.0000000005</v>
      </c>
      <c r="BJ44" s="51">
        <v>1478667</v>
      </c>
      <c r="BK44" s="51">
        <v>1612181.0000000002</v>
      </c>
      <c r="BL44" s="51">
        <v>1712454</v>
      </c>
      <c r="BM44" s="51">
        <v>1832125</v>
      </c>
      <c r="BN44" s="51">
        <v>1487723.0000000002</v>
      </c>
      <c r="BO44" s="51">
        <v>1216799</v>
      </c>
      <c r="BP44" s="51">
        <v>1460232</v>
      </c>
      <c r="BQ44" s="51">
        <v>1629807</v>
      </c>
      <c r="BR44" s="51">
        <v>1472386</v>
      </c>
      <c r="BS44" s="51">
        <v>1496396.0000000002</v>
      </c>
      <c r="BT44" s="51">
        <v>1373649</v>
      </c>
      <c r="BU44" s="51">
        <v>1372955</v>
      </c>
      <c r="BV44" s="51">
        <v>1116449.0000000002</v>
      </c>
      <c r="BW44" s="51">
        <v>1654341.9999999995</v>
      </c>
      <c r="BX44" s="51">
        <v>1583643</v>
      </c>
      <c r="BY44" s="51">
        <v>1392274</v>
      </c>
      <c r="BZ44" s="51">
        <v>1586909.9999999998</v>
      </c>
      <c r="CA44" s="51">
        <v>1366063</v>
      </c>
      <c r="CB44" s="51">
        <v>1554874.9999999998</v>
      </c>
      <c r="CC44" s="51">
        <v>1550138</v>
      </c>
      <c r="CD44" s="51">
        <v>1496104</v>
      </c>
      <c r="CE44" s="51">
        <v>1585463.0000000002</v>
      </c>
      <c r="CF44" s="51">
        <v>1643731.9999999995</v>
      </c>
      <c r="CG44" s="51">
        <v>1409614</v>
      </c>
      <c r="CH44" s="51">
        <v>1826939</v>
      </c>
      <c r="CI44" s="51">
        <v>1787468</v>
      </c>
      <c r="CJ44" s="51">
        <v>1528821</v>
      </c>
      <c r="CK44" s="51">
        <v>1440338</v>
      </c>
      <c r="CL44" s="51">
        <v>1747146.9999999995</v>
      </c>
      <c r="CM44" s="51">
        <v>1847266</v>
      </c>
      <c r="CN44" s="51">
        <v>1328587</v>
      </c>
      <c r="CO44" s="51">
        <v>1092439</v>
      </c>
      <c r="CP44" s="51">
        <v>1274018</v>
      </c>
      <c r="CQ44" s="51">
        <v>1278663</v>
      </c>
      <c r="CR44" s="51">
        <v>1410781.0000000002</v>
      </c>
      <c r="CS44" s="51">
        <v>2149318</v>
      </c>
      <c r="CT44" s="51">
        <v>1839299</v>
      </c>
      <c r="CU44" s="51">
        <v>2149858</v>
      </c>
      <c r="CV44" s="51">
        <v>2451963</v>
      </c>
      <c r="CW44" s="51">
        <v>2645322.0000000005</v>
      </c>
      <c r="CX44" s="51">
        <v>2660026</v>
      </c>
      <c r="CY44" s="51">
        <v>2591837</v>
      </c>
      <c r="CZ44" s="51">
        <v>2568576</v>
      </c>
      <c r="DA44" s="51">
        <v>2325672</v>
      </c>
      <c r="DB44" s="52">
        <v>1958005</v>
      </c>
      <c r="DS44" s="32"/>
      <c r="DT44" s="33"/>
      <c r="DU44" s="27"/>
      <c r="DV44" s="27"/>
    </row>
    <row r="45" spans="1:126" x14ac:dyDescent="0.2">
      <c r="A45" s="34"/>
      <c r="B45" s="37" t="s">
        <v>70</v>
      </c>
      <c r="C45" s="47">
        <v>4025379</v>
      </c>
      <c r="D45" s="48">
        <v>3363612</v>
      </c>
      <c r="E45" s="48">
        <v>3700974</v>
      </c>
      <c r="F45" s="48">
        <v>3215273</v>
      </c>
      <c r="G45" s="48">
        <v>3046805.0000000005</v>
      </c>
      <c r="H45" s="48">
        <v>3309967</v>
      </c>
      <c r="I45" s="48">
        <v>3257434</v>
      </c>
      <c r="J45" s="48">
        <v>3405633</v>
      </c>
      <c r="K45" s="48">
        <v>3019144</v>
      </c>
      <c r="L45" s="48">
        <v>3490120.0000000005</v>
      </c>
      <c r="M45" s="48">
        <v>3847086</v>
      </c>
      <c r="N45" s="48">
        <v>3200539</v>
      </c>
      <c r="O45" s="48">
        <v>2719626</v>
      </c>
      <c r="P45" s="48">
        <v>2900599</v>
      </c>
      <c r="Q45" s="48">
        <v>3049936</v>
      </c>
      <c r="R45" s="48">
        <v>2716379</v>
      </c>
      <c r="S45" s="48">
        <v>3552890</v>
      </c>
      <c r="T45" s="48">
        <v>3126462.0000000005</v>
      </c>
      <c r="U45" s="48">
        <v>3529946</v>
      </c>
      <c r="V45" s="48">
        <v>3438097.9999999995</v>
      </c>
      <c r="W45" s="48">
        <v>3461710</v>
      </c>
      <c r="X45" s="48">
        <v>3546193</v>
      </c>
      <c r="Y45" s="48">
        <v>3691111</v>
      </c>
      <c r="Z45" s="48">
        <v>3633062</v>
      </c>
      <c r="AA45" s="48">
        <v>3449412.0000000005</v>
      </c>
      <c r="AB45" s="48">
        <v>3545207</v>
      </c>
      <c r="AC45" s="48">
        <v>4963222</v>
      </c>
      <c r="AD45" s="48">
        <v>4294611</v>
      </c>
      <c r="AE45" s="48">
        <v>4345934</v>
      </c>
      <c r="AF45" s="48">
        <v>3610366</v>
      </c>
      <c r="AG45" s="48">
        <v>3231744</v>
      </c>
      <c r="AH45" s="48">
        <v>4154888</v>
      </c>
      <c r="AI45" s="48">
        <v>4167360</v>
      </c>
      <c r="AJ45" s="48">
        <v>2810807</v>
      </c>
      <c r="AK45" s="48">
        <v>3649171</v>
      </c>
      <c r="AL45" s="48">
        <v>3623461.9999999995</v>
      </c>
      <c r="AM45" s="48">
        <v>3692708</v>
      </c>
      <c r="AN45" s="48">
        <v>3487985</v>
      </c>
      <c r="AO45" s="48">
        <v>3297189</v>
      </c>
      <c r="AP45" s="48">
        <v>3201168</v>
      </c>
      <c r="AQ45" s="48">
        <v>2881457</v>
      </c>
      <c r="AR45" s="48">
        <v>3034778</v>
      </c>
      <c r="AS45" s="48">
        <v>3986385</v>
      </c>
      <c r="AT45" s="48">
        <v>2883928</v>
      </c>
      <c r="AU45" s="48">
        <v>4485970.9999999991</v>
      </c>
      <c r="AV45" s="48">
        <v>4482964</v>
      </c>
      <c r="AW45" s="48">
        <v>4195738</v>
      </c>
      <c r="AX45" s="48">
        <v>4590973.9999999991</v>
      </c>
      <c r="AY45" s="48">
        <v>4430268</v>
      </c>
      <c r="AZ45" s="48">
        <v>4029861</v>
      </c>
      <c r="BA45" s="48">
        <v>4120908</v>
      </c>
      <c r="BB45" s="48">
        <v>3608486.0000000005</v>
      </c>
      <c r="BC45" s="48">
        <v>3434335</v>
      </c>
      <c r="BD45" s="48">
        <v>4226710</v>
      </c>
      <c r="BE45" s="48">
        <v>4455203</v>
      </c>
      <c r="BF45" s="48">
        <v>4187828</v>
      </c>
      <c r="BG45" s="48">
        <v>3394095</v>
      </c>
      <c r="BH45" s="48">
        <v>4444885</v>
      </c>
      <c r="BI45" s="48">
        <v>3942190</v>
      </c>
      <c r="BJ45" s="48">
        <v>3067986</v>
      </c>
      <c r="BK45" s="48">
        <v>3342741</v>
      </c>
      <c r="BL45" s="48">
        <v>3779638.0000000005</v>
      </c>
      <c r="BM45" s="48">
        <v>3832243</v>
      </c>
      <c r="BN45" s="48">
        <v>3020551</v>
      </c>
      <c r="BO45" s="48">
        <v>2433513.0000000005</v>
      </c>
      <c r="BP45" s="48">
        <v>2993063.9999999995</v>
      </c>
      <c r="BQ45" s="48">
        <v>3012054</v>
      </c>
      <c r="BR45" s="48">
        <v>3060503</v>
      </c>
      <c r="BS45" s="48">
        <v>3406513</v>
      </c>
      <c r="BT45" s="48">
        <v>2803458</v>
      </c>
      <c r="BU45" s="48">
        <v>2794945</v>
      </c>
      <c r="BV45" s="48">
        <v>2539775.9999999995</v>
      </c>
      <c r="BW45" s="48">
        <v>3744512.9999999995</v>
      </c>
      <c r="BX45" s="48">
        <v>3271825</v>
      </c>
      <c r="BY45" s="48">
        <v>2777313</v>
      </c>
      <c r="BZ45" s="48">
        <v>3674914</v>
      </c>
      <c r="CA45" s="48">
        <v>3061883</v>
      </c>
      <c r="CB45" s="48">
        <v>3485573</v>
      </c>
      <c r="CC45" s="48">
        <v>3166229</v>
      </c>
      <c r="CD45" s="48">
        <v>3288924</v>
      </c>
      <c r="CE45" s="48">
        <v>3740998.9999999995</v>
      </c>
      <c r="CF45" s="48">
        <v>3872661.0000000005</v>
      </c>
      <c r="CG45" s="48">
        <v>3293079</v>
      </c>
      <c r="CH45" s="48">
        <v>4291479</v>
      </c>
      <c r="CI45" s="48">
        <v>4305597</v>
      </c>
      <c r="CJ45" s="48">
        <v>3649246.9999999995</v>
      </c>
      <c r="CK45" s="48">
        <v>3175066.9999999995</v>
      </c>
      <c r="CL45" s="48">
        <v>3942944</v>
      </c>
      <c r="CM45" s="48">
        <v>4406434</v>
      </c>
      <c r="CN45" s="48">
        <v>2975873.9999999995</v>
      </c>
      <c r="CO45" s="48">
        <v>2721965</v>
      </c>
      <c r="CP45" s="48">
        <v>3073033</v>
      </c>
      <c r="CQ45" s="48">
        <v>2990737</v>
      </c>
      <c r="CR45" s="48">
        <v>3644167</v>
      </c>
      <c r="CS45" s="48">
        <v>4902142.9999999991</v>
      </c>
      <c r="CT45" s="48">
        <v>4213237</v>
      </c>
      <c r="CU45" s="48">
        <v>4610364</v>
      </c>
      <c r="CV45" s="48">
        <v>5485521</v>
      </c>
      <c r="CW45" s="48">
        <v>5355846</v>
      </c>
      <c r="CX45" s="48">
        <v>5447592</v>
      </c>
      <c r="CY45" s="48">
        <v>5348209</v>
      </c>
      <c r="CZ45" s="48">
        <v>5396975</v>
      </c>
      <c r="DA45" s="48">
        <v>4856044</v>
      </c>
      <c r="DB45" s="49">
        <v>3875476</v>
      </c>
      <c r="DS45" s="32"/>
      <c r="DT45" s="33"/>
      <c r="DU45" s="27"/>
      <c r="DV45" s="27"/>
    </row>
    <row r="46" spans="1:126" x14ac:dyDescent="0.2">
      <c r="A46" s="34"/>
      <c r="B46" s="37" t="s">
        <v>71</v>
      </c>
      <c r="C46" s="47">
        <v>3541163</v>
      </c>
      <c r="D46" s="48">
        <v>2970145</v>
      </c>
      <c r="E46" s="48">
        <v>3118189</v>
      </c>
      <c r="F46" s="48">
        <v>2791368</v>
      </c>
      <c r="G46" s="48">
        <v>2638443</v>
      </c>
      <c r="H46" s="48">
        <v>2846677</v>
      </c>
      <c r="I46" s="48">
        <v>2833135</v>
      </c>
      <c r="J46" s="48">
        <v>3111163</v>
      </c>
      <c r="K46" s="48">
        <v>2800967</v>
      </c>
      <c r="L46" s="48">
        <v>3135465</v>
      </c>
      <c r="M46" s="48">
        <v>3541821</v>
      </c>
      <c r="N46" s="48">
        <v>2893482</v>
      </c>
      <c r="O46" s="48">
        <v>2612926</v>
      </c>
      <c r="P46" s="48">
        <v>2708920</v>
      </c>
      <c r="Q46" s="48">
        <v>2889276</v>
      </c>
      <c r="R46" s="48">
        <v>2435124</v>
      </c>
      <c r="S46" s="48">
        <v>3136714</v>
      </c>
      <c r="T46" s="48">
        <v>2847094</v>
      </c>
      <c r="U46" s="48">
        <v>3201202</v>
      </c>
      <c r="V46" s="48">
        <v>2930217</v>
      </c>
      <c r="W46" s="48">
        <v>3027469</v>
      </c>
      <c r="X46" s="48">
        <v>3216801</v>
      </c>
      <c r="Y46" s="48">
        <v>3299852</v>
      </c>
      <c r="Z46" s="48">
        <v>3169445</v>
      </c>
      <c r="AA46" s="48">
        <v>3007390</v>
      </c>
      <c r="AB46" s="48">
        <v>3085775</v>
      </c>
      <c r="AC46" s="48">
        <v>4411252</v>
      </c>
      <c r="AD46" s="48">
        <v>3807488</v>
      </c>
      <c r="AE46" s="48">
        <v>3647266</v>
      </c>
      <c r="AF46" s="48">
        <v>3172687</v>
      </c>
      <c r="AG46" s="48">
        <v>2919581</v>
      </c>
      <c r="AH46" s="48">
        <v>3666039</v>
      </c>
      <c r="AI46" s="48">
        <v>3583434</v>
      </c>
      <c r="AJ46" s="48">
        <v>2523794</v>
      </c>
      <c r="AK46" s="48">
        <v>3427205</v>
      </c>
      <c r="AL46" s="48">
        <v>3272383</v>
      </c>
      <c r="AM46" s="48">
        <v>3208192</v>
      </c>
      <c r="AN46" s="48">
        <v>2972055</v>
      </c>
      <c r="AO46" s="48">
        <v>2872081</v>
      </c>
      <c r="AP46" s="48">
        <v>2644822</v>
      </c>
      <c r="AQ46" s="48">
        <v>2359577</v>
      </c>
      <c r="AR46" s="48">
        <v>2388948</v>
      </c>
      <c r="AS46" s="48">
        <v>3200436</v>
      </c>
      <c r="AT46" s="48">
        <v>2407089</v>
      </c>
      <c r="AU46" s="48">
        <v>3725883</v>
      </c>
      <c r="AV46" s="48">
        <v>3865619</v>
      </c>
      <c r="AW46" s="48">
        <v>3816077</v>
      </c>
      <c r="AX46" s="48">
        <v>4001313</v>
      </c>
      <c r="AY46" s="48">
        <v>3860375</v>
      </c>
      <c r="AZ46" s="48">
        <v>3349438</v>
      </c>
      <c r="BA46" s="48">
        <v>3501795</v>
      </c>
      <c r="BB46" s="48">
        <v>3142274</v>
      </c>
      <c r="BC46" s="48">
        <v>3015433</v>
      </c>
      <c r="BD46" s="48">
        <v>3576605</v>
      </c>
      <c r="BE46" s="48">
        <v>3854803</v>
      </c>
      <c r="BF46" s="48">
        <v>3629028</v>
      </c>
      <c r="BG46" s="48">
        <v>3012573</v>
      </c>
      <c r="BH46" s="48">
        <v>3960428</v>
      </c>
      <c r="BI46" s="48">
        <v>3507974</v>
      </c>
      <c r="BJ46" s="48">
        <v>2751904</v>
      </c>
      <c r="BK46" s="48">
        <v>3018436</v>
      </c>
      <c r="BL46" s="48">
        <v>3419026</v>
      </c>
      <c r="BM46" s="48">
        <v>3405689</v>
      </c>
      <c r="BN46" s="48">
        <v>2592087</v>
      </c>
      <c r="BO46" s="48">
        <v>2101980</v>
      </c>
      <c r="BP46" s="48">
        <v>2639715</v>
      </c>
      <c r="BQ46" s="48">
        <v>2637260</v>
      </c>
      <c r="BR46" s="48">
        <v>2580150</v>
      </c>
      <c r="BS46" s="48">
        <v>2874846</v>
      </c>
      <c r="BT46" s="48">
        <v>2603289</v>
      </c>
      <c r="BU46" s="48">
        <v>2379591</v>
      </c>
      <c r="BV46" s="48">
        <v>2106811</v>
      </c>
      <c r="BW46" s="48">
        <v>3188095</v>
      </c>
      <c r="BX46" s="48">
        <v>2864601</v>
      </c>
      <c r="BY46" s="48">
        <v>2481367</v>
      </c>
      <c r="BZ46" s="48">
        <v>3000940</v>
      </c>
      <c r="CA46" s="48">
        <v>2609254</v>
      </c>
      <c r="CB46" s="48">
        <v>2909584</v>
      </c>
      <c r="CC46" s="48">
        <v>2856470</v>
      </c>
      <c r="CD46" s="48">
        <v>2841086</v>
      </c>
      <c r="CE46" s="48">
        <v>3166967</v>
      </c>
      <c r="CF46" s="48">
        <v>3219041</v>
      </c>
      <c r="CG46" s="48">
        <v>2884317</v>
      </c>
      <c r="CH46" s="48">
        <v>3814541</v>
      </c>
      <c r="CI46" s="48">
        <v>3675665</v>
      </c>
      <c r="CJ46" s="48">
        <v>3060903</v>
      </c>
      <c r="CK46" s="48">
        <v>2886599</v>
      </c>
      <c r="CL46" s="48">
        <v>3494300</v>
      </c>
      <c r="CM46" s="48">
        <v>3636961</v>
      </c>
      <c r="CN46" s="48">
        <v>2482168</v>
      </c>
      <c r="CO46" s="48">
        <v>2203303</v>
      </c>
      <c r="CP46" s="48">
        <v>2533098</v>
      </c>
      <c r="CQ46" s="48">
        <v>2442272</v>
      </c>
      <c r="CR46" s="48">
        <v>2820741</v>
      </c>
      <c r="CS46" s="48">
        <v>4015365</v>
      </c>
      <c r="CT46" s="48">
        <v>3586626</v>
      </c>
      <c r="CU46" s="48">
        <v>4006683</v>
      </c>
      <c r="CV46" s="48">
        <v>4724625</v>
      </c>
      <c r="CW46" s="48">
        <v>4921243</v>
      </c>
      <c r="CX46" s="48">
        <v>4920413</v>
      </c>
      <c r="CY46" s="48">
        <v>4902200</v>
      </c>
      <c r="CZ46" s="48">
        <v>4923532</v>
      </c>
      <c r="DA46" s="48">
        <v>4245265</v>
      </c>
      <c r="DB46" s="49">
        <v>3488236</v>
      </c>
      <c r="DS46" s="32"/>
      <c r="DT46" s="33"/>
      <c r="DU46" s="27"/>
      <c r="DV46" s="27"/>
    </row>
    <row r="47" spans="1:126" ht="16" thickBot="1" x14ac:dyDescent="0.25">
      <c r="A47" s="34"/>
      <c r="B47" s="37" t="s">
        <v>72</v>
      </c>
      <c r="C47" s="53">
        <v>52.42</v>
      </c>
      <c r="D47" s="54">
        <v>52.22</v>
      </c>
      <c r="E47" s="54">
        <v>52.34</v>
      </c>
      <c r="F47" s="54">
        <v>52.03</v>
      </c>
      <c r="G47" s="54">
        <v>51.9</v>
      </c>
      <c r="H47" s="54">
        <v>52.35</v>
      </c>
      <c r="I47" s="54">
        <v>52.33</v>
      </c>
      <c r="J47" s="54">
        <v>52.02</v>
      </c>
      <c r="K47" s="54">
        <v>51.47</v>
      </c>
      <c r="L47" s="54">
        <v>51.43</v>
      </c>
      <c r="M47" s="54">
        <v>52.01</v>
      </c>
      <c r="N47" s="54">
        <v>51.71</v>
      </c>
      <c r="O47" s="54">
        <v>51.01</v>
      </c>
      <c r="P47" s="54">
        <v>51.2</v>
      </c>
      <c r="Q47" s="54">
        <v>51.2</v>
      </c>
      <c r="R47" s="54">
        <v>51.61</v>
      </c>
      <c r="S47" s="54">
        <v>51.29</v>
      </c>
      <c r="T47" s="54">
        <v>51.21</v>
      </c>
      <c r="U47" s="54">
        <v>51.9</v>
      </c>
      <c r="V47" s="54">
        <v>52.22</v>
      </c>
      <c r="W47" s="54">
        <v>52.08</v>
      </c>
      <c r="X47" s="54">
        <v>51.97</v>
      </c>
      <c r="Y47" s="54">
        <v>52.3</v>
      </c>
      <c r="Z47" s="54">
        <v>52.88</v>
      </c>
      <c r="AA47" s="54">
        <v>52.84</v>
      </c>
      <c r="AB47" s="54">
        <v>52.72</v>
      </c>
      <c r="AC47" s="54">
        <v>52.47</v>
      </c>
      <c r="AD47" s="54">
        <v>53.47</v>
      </c>
      <c r="AE47" s="54">
        <v>53.26</v>
      </c>
      <c r="AF47" s="54">
        <v>53.01</v>
      </c>
      <c r="AG47" s="54">
        <v>53.14</v>
      </c>
      <c r="AH47" s="54">
        <v>54.04</v>
      </c>
      <c r="AI47" s="54">
        <v>54.79</v>
      </c>
      <c r="AJ47" s="54">
        <v>54.63</v>
      </c>
      <c r="AK47" s="54">
        <v>53.32</v>
      </c>
      <c r="AL47" s="54">
        <v>53.19</v>
      </c>
      <c r="AM47" s="54">
        <v>54.6</v>
      </c>
      <c r="AN47" s="54">
        <v>54.13</v>
      </c>
      <c r="AO47" s="54">
        <v>53.43</v>
      </c>
      <c r="AP47" s="54">
        <v>53.17</v>
      </c>
      <c r="AQ47" s="54">
        <v>54.78</v>
      </c>
      <c r="AR47" s="54">
        <v>54.85</v>
      </c>
      <c r="AS47" s="54">
        <v>54.16</v>
      </c>
      <c r="AT47" s="54">
        <v>53.87</v>
      </c>
      <c r="AU47" s="54">
        <v>54.4</v>
      </c>
      <c r="AV47" s="54">
        <v>54.16</v>
      </c>
      <c r="AW47" s="54">
        <v>54.11</v>
      </c>
      <c r="AX47" s="54">
        <v>53.97</v>
      </c>
      <c r="AY47" s="54">
        <v>54.42</v>
      </c>
      <c r="AZ47" s="54">
        <v>54.68</v>
      </c>
      <c r="BA47" s="54">
        <v>54.4</v>
      </c>
      <c r="BB47" s="54">
        <v>54.04</v>
      </c>
      <c r="BC47" s="54">
        <v>54.13</v>
      </c>
      <c r="BD47" s="54">
        <v>54.55</v>
      </c>
      <c r="BE47" s="54">
        <v>54.33</v>
      </c>
      <c r="BF47" s="54">
        <v>54.3</v>
      </c>
      <c r="BG47" s="54">
        <v>52.96</v>
      </c>
      <c r="BH47" s="54">
        <v>53.85</v>
      </c>
      <c r="BI47" s="54">
        <v>53.67</v>
      </c>
      <c r="BJ47" s="54">
        <v>53.65</v>
      </c>
      <c r="BK47" s="54">
        <v>53.05</v>
      </c>
      <c r="BL47" s="54">
        <v>52.59</v>
      </c>
      <c r="BM47" s="54">
        <v>53.18</v>
      </c>
      <c r="BN47" s="54">
        <v>53</v>
      </c>
      <c r="BO47" s="54">
        <v>52.05</v>
      </c>
      <c r="BP47" s="54">
        <v>51.92</v>
      </c>
      <c r="BQ47" s="54">
        <v>52.1</v>
      </c>
      <c r="BR47" s="54">
        <v>52.32</v>
      </c>
      <c r="BS47" s="54">
        <v>51.89</v>
      </c>
      <c r="BT47" s="54">
        <v>51.38</v>
      </c>
      <c r="BU47" s="54">
        <v>52.16</v>
      </c>
      <c r="BV47" s="54">
        <v>52.56</v>
      </c>
      <c r="BW47" s="54">
        <v>52.27</v>
      </c>
      <c r="BX47" s="54">
        <v>52.08</v>
      </c>
      <c r="BY47" s="54">
        <v>52.26</v>
      </c>
      <c r="BZ47" s="54">
        <v>53.43</v>
      </c>
      <c r="CA47" s="54">
        <v>53.5</v>
      </c>
      <c r="CB47" s="54">
        <v>53.43</v>
      </c>
      <c r="CC47" s="54">
        <v>53.3</v>
      </c>
      <c r="CD47" s="54">
        <v>54.2</v>
      </c>
      <c r="CE47" s="54">
        <v>54.42</v>
      </c>
      <c r="CF47" s="54">
        <v>53.99</v>
      </c>
      <c r="CG47" s="54">
        <v>53.88</v>
      </c>
      <c r="CH47" s="54">
        <v>54.34</v>
      </c>
      <c r="CI47" s="54">
        <v>55.36</v>
      </c>
      <c r="CJ47" s="54">
        <v>55.03</v>
      </c>
      <c r="CK47" s="54">
        <v>53.45</v>
      </c>
      <c r="CL47" s="54">
        <v>53.17</v>
      </c>
      <c r="CM47" s="54">
        <v>54.99</v>
      </c>
      <c r="CN47" s="54">
        <v>54.8</v>
      </c>
      <c r="CO47" s="54">
        <v>54.73</v>
      </c>
      <c r="CP47" s="54">
        <v>52.95</v>
      </c>
      <c r="CQ47" s="54">
        <v>54.92</v>
      </c>
      <c r="CR47" s="54">
        <v>55.43</v>
      </c>
      <c r="CS47" s="54">
        <v>55.21</v>
      </c>
      <c r="CT47" s="54">
        <v>54.65</v>
      </c>
      <c r="CU47" s="54">
        <v>54.93</v>
      </c>
      <c r="CV47" s="54">
        <v>55.28</v>
      </c>
      <c r="CW47" s="54">
        <v>55</v>
      </c>
      <c r="CX47" s="54">
        <v>54.94</v>
      </c>
      <c r="CY47" s="54">
        <v>55.02</v>
      </c>
      <c r="CZ47" s="54">
        <v>55.71</v>
      </c>
      <c r="DA47" s="54">
        <v>55.47</v>
      </c>
      <c r="DB47" s="55">
        <v>54.85</v>
      </c>
      <c r="DS47" s="32"/>
      <c r="DT47" s="33"/>
      <c r="DU47" s="27"/>
      <c r="DV47" s="27"/>
    </row>
    <row r="48" spans="1:126" x14ac:dyDescent="0.2">
      <c r="A48" s="41"/>
      <c r="B48" s="41"/>
      <c r="C48" s="42"/>
      <c r="D48" s="42"/>
      <c r="E48" s="42"/>
      <c r="F48" s="42"/>
      <c r="G48" s="42"/>
      <c r="DS48" s="32"/>
      <c r="DT48" s="33"/>
      <c r="DU48" s="27"/>
      <c r="DV48" s="27"/>
    </row>
    <row r="49" spans="1:126" ht="16" thickBot="1" x14ac:dyDescent="0.25">
      <c r="A49" s="30" t="s">
        <v>134</v>
      </c>
      <c r="B49" s="43" t="s">
        <v>74</v>
      </c>
      <c r="DS49" s="32"/>
      <c r="DT49" s="33"/>
      <c r="DU49" s="27"/>
      <c r="DV49" s="27"/>
    </row>
    <row r="50" spans="1:126" x14ac:dyDescent="0.2">
      <c r="A50" s="41"/>
      <c r="B50" s="34" t="s">
        <v>2</v>
      </c>
      <c r="C50" s="44">
        <v>4088725</v>
      </c>
      <c r="D50" s="45">
        <v>3761812</v>
      </c>
      <c r="E50" s="45">
        <v>3672771</v>
      </c>
      <c r="F50" s="45">
        <v>3204741</v>
      </c>
      <c r="G50" s="45">
        <v>3106105</v>
      </c>
      <c r="H50" s="45">
        <v>3633477</v>
      </c>
      <c r="I50" s="45">
        <v>3625276</v>
      </c>
      <c r="J50" s="45">
        <v>3169815</v>
      </c>
      <c r="K50" s="45">
        <v>3052272</v>
      </c>
      <c r="L50" s="45">
        <v>3043282</v>
      </c>
      <c r="M50" s="45">
        <v>3369401</v>
      </c>
      <c r="N50" s="45">
        <v>3147951</v>
      </c>
      <c r="O50" s="45">
        <v>2783843</v>
      </c>
      <c r="P50" s="45">
        <v>3098457</v>
      </c>
      <c r="Q50" s="45">
        <v>3141480</v>
      </c>
      <c r="R50" s="45">
        <v>3566892</v>
      </c>
      <c r="S50" s="45">
        <v>3370425</v>
      </c>
      <c r="T50" s="45">
        <v>2974578</v>
      </c>
      <c r="U50" s="45">
        <v>3194081</v>
      </c>
      <c r="V50" s="45">
        <v>3249840</v>
      </c>
      <c r="W50" s="45">
        <v>3185985</v>
      </c>
      <c r="X50" s="45">
        <v>2850353</v>
      </c>
      <c r="Y50" s="45">
        <v>3161553</v>
      </c>
      <c r="Z50" s="45">
        <v>3701949</v>
      </c>
      <c r="AA50" s="45">
        <v>3323284</v>
      </c>
      <c r="AB50" s="45">
        <v>3318500</v>
      </c>
      <c r="AC50" s="45">
        <v>3167993</v>
      </c>
      <c r="AD50" s="45">
        <v>3586605</v>
      </c>
      <c r="AE50" s="45">
        <v>3525520</v>
      </c>
      <c r="AF50" s="45">
        <v>3664751</v>
      </c>
      <c r="AG50" s="45">
        <v>3182845</v>
      </c>
      <c r="AH50" s="45">
        <v>3260593</v>
      </c>
      <c r="AI50" s="45">
        <v>3459802</v>
      </c>
      <c r="AJ50" s="45">
        <v>3419763</v>
      </c>
      <c r="AK50" s="45">
        <v>3326420</v>
      </c>
      <c r="AL50" s="45">
        <v>3011405</v>
      </c>
      <c r="AM50" s="45">
        <v>3875823</v>
      </c>
      <c r="AN50" s="45">
        <v>3855808</v>
      </c>
      <c r="AO50" s="45">
        <v>4325411</v>
      </c>
      <c r="AP50" s="45">
        <v>3314519</v>
      </c>
      <c r="AQ50" s="45">
        <v>3758964</v>
      </c>
      <c r="AR50" s="45">
        <v>3893860</v>
      </c>
      <c r="AS50" s="45">
        <v>3533117</v>
      </c>
      <c r="AT50" s="45">
        <v>3655127</v>
      </c>
      <c r="AU50" s="45">
        <v>4239854</v>
      </c>
      <c r="AV50" s="45">
        <v>3948465</v>
      </c>
      <c r="AW50" s="45">
        <v>3421240</v>
      </c>
      <c r="AX50" s="45">
        <v>3571156</v>
      </c>
      <c r="AY50" s="45">
        <v>3619216</v>
      </c>
      <c r="AZ50" s="45">
        <v>3684831</v>
      </c>
      <c r="BA50" s="45">
        <v>3387204</v>
      </c>
      <c r="BB50" s="45">
        <v>3204173</v>
      </c>
      <c r="BC50" s="45">
        <v>3115597</v>
      </c>
      <c r="BD50" s="45">
        <v>3414231</v>
      </c>
      <c r="BE50" s="45">
        <v>3298353</v>
      </c>
      <c r="BF50" s="45">
        <v>3750999</v>
      </c>
      <c r="BG50" s="45">
        <v>2915130</v>
      </c>
      <c r="BH50" s="45">
        <v>3231926</v>
      </c>
      <c r="BI50" s="45">
        <v>2937089</v>
      </c>
      <c r="BJ50" s="45">
        <v>3325387</v>
      </c>
      <c r="BK50" s="45">
        <v>3136907</v>
      </c>
      <c r="BL50" s="45">
        <v>2908341</v>
      </c>
      <c r="BM50" s="45">
        <v>2988255</v>
      </c>
      <c r="BN50" s="45">
        <v>2865587</v>
      </c>
      <c r="BO50" s="45">
        <v>2485054</v>
      </c>
      <c r="BP50" s="45">
        <v>2578318</v>
      </c>
      <c r="BQ50" s="45">
        <v>2821750</v>
      </c>
      <c r="BR50" s="45">
        <v>2942300</v>
      </c>
      <c r="BS50" s="45">
        <v>2607303</v>
      </c>
      <c r="BT50" s="45">
        <v>2290132</v>
      </c>
      <c r="BU50" s="45">
        <v>2754093</v>
      </c>
      <c r="BV50" s="45">
        <v>3229016</v>
      </c>
      <c r="BW50" s="45">
        <v>2712730</v>
      </c>
      <c r="BX50" s="45">
        <v>2611512</v>
      </c>
      <c r="BY50" s="45">
        <v>2842107</v>
      </c>
      <c r="BZ50" s="45">
        <v>3212536</v>
      </c>
      <c r="CA50" s="45">
        <v>2839201</v>
      </c>
      <c r="CB50" s="45">
        <v>2613400</v>
      </c>
      <c r="CC50" s="45">
        <v>2688349</v>
      </c>
      <c r="CD50" s="45">
        <v>2717533</v>
      </c>
      <c r="CE50" s="45">
        <v>3259495</v>
      </c>
      <c r="CF50" s="45">
        <v>2779639</v>
      </c>
      <c r="CG50" s="45">
        <v>3088745</v>
      </c>
      <c r="CH50" s="45">
        <v>2735560</v>
      </c>
      <c r="CI50" s="45">
        <v>3452321</v>
      </c>
      <c r="CJ50" s="45">
        <v>3130877</v>
      </c>
      <c r="CK50" s="45">
        <v>2608596</v>
      </c>
      <c r="CL50" s="45">
        <v>2348050</v>
      </c>
      <c r="CM50" s="45">
        <v>3116492</v>
      </c>
      <c r="CN50" s="45">
        <v>3277678</v>
      </c>
      <c r="CO50" s="45">
        <v>4037601</v>
      </c>
      <c r="CP50" s="45">
        <v>2606545</v>
      </c>
      <c r="CQ50" s="45">
        <v>2964432</v>
      </c>
      <c r="CR50" s="45">
        <v>2996574</v>
      </c>
      <c r="CS50" s="45">
        <v>2951533</v>
      </c>
      <c r="CT50" s="45">
        <v>2888075</v>
      </c>
      <c r="CU50" s="45">
        <v>3442747</v>
      </c>
      <c r="CV50" s="45">
        <v>3189528</v>
      </c>
      <c r="CW50" s="45">
        <v>2775595</v>
      </c>
      <c r="CX50" s="45">
        <v>2949552</v>
      </c>
      <c r="CY50" s="45">
        <v>3016574</v>
      </c>
      <c r="CZ50" s="45">
        <v>3336490</v>
      </c>
      <c r="DA50" s="45">
        <v>3041605</v>
      </c>
      <c r="DB50" s="46">
        <v>2871048</v>
      </c>
      <c r="DS50" s="32"/>
      <c r="DT50" s="33"/>
      <c r="DU50" s="27"/>
      <c r="DV50" s="27"/>
    </row>
    <row r="51" spans="1:126" x14ac:dyDescent="0.2">
      <c r="A51" s="41"/>
      <c r="B51" s="34" t="s">
        <v>3</v>
      </c>
      <c r="C51" s="47">
        <v>7188414</v>
      </c>
      <c r="D51" s="48">
        <v>6628294</v>
      </c>
      <c r="E51" s="48">
        <v>6376106</v>
      </c>
      <c r="F51" s="48">
        <v>5565370</v>
      </c>
      <c r="G51" s="48">
        <v>5347886</v>
      </c>
      <c r="H51" s="48">
        <v>6294028</v>
      </c>
      <c r="I51" s="48">
        <v>6320073</v>
      </c>
      <c r="J51" s="48">
        <v>5470708</v>
      </c>
      <c r="K51" s="48">
        <v>5235633</v>
      </c>
      <c r="L51" s="48">
        <v>5277028</v>
      </c>
      <c r="M51" s="48">
        <v>5844332</v>
      </c>
      <c r="N51" s="48">
        <v>5439169</v>
      </c>
      <c r="O51" s="48">
        <v>4734853</v>
      </c>
      <c r="P51" s="48">
        <v>5326473</v>
      </c>
      <c r="Q51" s="48">
        <v>5418753</v>
      </c>
      <c r="R51" s="48">
        <v>6124791</v>
      </c>
      <c r="S51" s="48">
        <v>5828912</v>
      </c>
      <c r="T51" s="48">
        <v>5067719</v>
      </c>
      <c r="U51" s="48">
        <v>5453956</v>
      </c>
      <c r="V51" s="48">
        <v>5601847</v>
      </c>
      <c r="W51" s="48">
        <v>5483958</v>
      </c>
      <c r="X51" s="48">
        <v>4847568</v>
      </c>
      <c r="Y51" s="48">
        <v>5413774</v>
      </c>
      <c r="Z51" s="48">
        <v>6486075</v>
      </c>
      <c r="AA51" s="48">
        <v>5622742</v>
      </c>
      <c r="AB51" s="48">
        <v>5748278</v>
      </c>
      <c r="AC51" s="48">
        <v>5408726</v>
      </c>
      <c r="AD51" s="48">
        <v>6205401</v>
      </c>
      <c r="AE51" s="48">
        <v>6122132</v>
      </c>
      <c r="AF51" s="48">
        <v>6368104</v>
      </c>
      <c r="AG51" s="48">
        <v>5524856</v>
      </c>
      <c r="AH51" s="48">
        <v>5662134</v>
      </c>
      <c r="AI51" s="48">
        <v>6031722</v>
      </c>
      <c r="AJ51" s="48">
        <v>5947455</v>
      </c>
      <c r="AK51" s="48">
        <v>5769229</v>
      </c>
      <c r="AL51" s="48">
        <v>5212311</v>
      </c>
      <c r="AM51" s="48">
        <v>6809843</v>
      </c>
      <c r="AN51" s="48">
        <v>6796312</v>
      </c>
      <c r="AO51" s="48">
        <v>7693322</v>
      </c>
      <c r="AP51" s="48">
        <v>5815973</v>
      </c>
      <c r="AQ51" s="48">
        <v>6530147</v>
      </c>
      <c r="AR51" s="48">
        <v>6826389</v>
      </c>
      <c r="AS51" s="48">
        <v>6064293</v>
      </c>
      <c r="AT51" s="48">
        <v>6323129</v>
      </c>
      <c r="AU51" s="48">
        <v>7389479</v>
      </c>
      <c r="AV51" s="48">
        <v>6923912</v>
      </c>
      <c r="AW51" s="48">
        <v>5954068</v>
      </c>
      <c r="AX51" s="48">
        <v>6174265</v>
      </c>
      <c r="AY51" s="48">
        <v>6161059</v>
      </c>
      <c r="AZ51" s="48">
        <v>6391578</v>
      </c>
      <c r="BA51" s="48">
        <v>5904842</v>
      </c>
      <c r="BB51" s="48">
        <v>5532341</v>
      </c>
      <c r="BC51" s="48">
        <v>5421221</v>
      </c>
      <c r="BD51" s="48">
        <v>5949162</v>
      </c>
      <c r="BE51" s="48">
        <v>5758968</v>
      </c>
      <c r="BF51" s="48">
        <v>6592269</v>
      </c>
      <c r="BG51" s="48">
        <v>5044229</v>
      </c>
      <c r="BH51" s="48">
        <v>5533572</v>
      </c>
      <c r="BI51" s="48">
        <v>5025334</v>
      </c>
      <c r="BJ51" s="48">
        <v>5695109</v>
      </c>
      <c r="BK51" s="48">
        <v>5334086</v>
      </c>
      <c r="BL51" s="48">
        <v>4942185</v>
      </c>
      <c r="BM51" s="48">
        <v>5061833</v>
      </c>
      <c r="BN51" s="48">
        <v>4905816</v>
      </c>
      <c r="BO51" s="48">
        <v>4148377</v>
      </c>
      <c r="BP51" s="48">
        <v>4312779</v>
      </c>
      <c r="BQ51" s="48">
        <v>4828944</v>
      </c>
      <c r="BR51" s="48">
        <v>5034711</v>
      </c>
      <c r="BS51" s="48">
        <v>4404098</v>
      </c>
      <c r="BT51" s="48">
        <v>3878685</v>
      </c>
      <c r="BU51" s="48">
        <v>4634207</v>
      </c>
      <c r="BV51" s="48">
        <v>5517790</v>
      </c>
      <c r="BW51" s="48">
        <v>4565260</v>
      </c>
      <c r="BX51" s="48">
        <v>4371926</v>
      </c>
      <c r="BY51" s="48">
        <v>4794516</v>
      </c>
      <c r="BZ51" s="48">
        <v>5503376</v>
      </c>
      <c r="CA51" s="48">
        <v>4855603</v>
      </c>
      <c r="CB51" s="48">
        <v>4434605</v>
      </c>
      <c r="CC51" s="48">
        <v>4533128</v>
      </c>
      <c r="CD51" s="48">
        <v>4581720</v>
      </c>
      <c r="CE51" s="48">
        <v>5459512</v>
      </c>
      <c r="CF51" s="48">
        <v>4666163</v>
      </c>
      <c r="CG51" s="48">
        <v>5082868</v>
      </c>
      <c r="CH51" s="48">
        <v>4598716</v>
      </c>
      <c r="CI51" s="48">
        <v>5901943</v>
      </c>
      <c r="CJ51" s="48">
        <v>5359268</v>
      </c>
      <c r="CK51" s="48">
        <v>4462287</v>
      </c>
      <c r="CL51" s="48">
        <v>3979080</v>
      </c>
      <c r="CM51" s="48">
        <v>5350829</v>
      </c>
      <c r="CN51" s="48">
        <v>5653951</v>
      </c>
      <c r="CO51" s="48">
        <v>7084060</v>
      </c>
      <c r="CP51" s="48">
        <v>4519073</v>
      </c>
      <c r="CQ51" s="48">
        <v>5032700</v>
      </c>
      <c r="CR51" s="48">
        <v>5115153</v>
      </c>
      <c r="CS51" s="48">
        <v>4924560</v>
      </c>
      <c r="CT51" s="48">
        <v>4796070</v>
      </c>
      <c r="CU51" s="48">
        <v>5772421</v>
      </c>
      <c r="CV51" s="48">
        <v>5413738</v>
      </c>
      <c r="CW51" s="48">
        <v>4681638</v>
      </c>
      <c r="CX51" s="48">
        <v>4944061</v>
      </c>
      <c r="CY51" s="48">
        <v>4922079</v>
      </c>
      <c r="CZ51" s="48">
        <v>5661208</v>
      </c>
      <c r="DA51" s="48">
        <v>5150595</v>
      </c>
      <c r="DB51" s="49">
        <v>4848203</v>
      </c>
      <c r="DS51" s="32"/>
      <c r="DT51" s="33"/>
      <c r="DU51" s="27"/>
      <c r="DV51" s="27"/>
    </row>
    <row r="52" spans="1:126" x14ac:dyDescent="0.2">
      <c r="A52" s="41"/>
      <c r="B52" s="36" t="s">
        <v>4</v>
      </c>
      <c r="C52" s="47">
        <v>12013401</v>
      </c>
      <c r="D52" s="48">
        <v>11241640</v>
      </c>
      <c r="E52" s="48">
        <v>10898202</v>
      </c>
      <c r="F52" s="48">
        <v>9659055</v>
      </c>
      <c r="G52" s="48">
        <v>9404239</v>
      </c>
      <c r="H52" s="48">
        <v>10762964</v>
      </c>
      <c r="I52" s="48">
        <v>10675535</v>
      </c>
      <c r="J52" s="48">
        <v>9627838</v>
      </c>
      <c r="K52" s="48">
        <v>9191938</v>
      </c>
      <c r="L52" s="48">
        <v>9237314</v>
      </c>
      <c r="M52" s="48">
        <v>9972584</v>
      </c>
      <c r="N52" s="48">
        <v>9506628</v>
      </c>
      <c r="O52" s="48">
        <v>8409405</v>
      </c>
      <c r="P52" s="48">
        <v>9160785</v>
      </c>
      <c r="Q52" s="48">
        <v>9460167</v>
      </c>
      <c r="R52" s="48">
        <v>10260235</v>
      </c>
      <c r="S52" s="48">
        <v>9346386</v>
      </c>
      <c r="T52" s="48">
        <v>8724971</v>
      </c>
      <c r="U52" s="48">
        <v>9488341</v>
      </c>
      <c r="V52" s="48">
        <v>9692169</v>
      </c>
      <c r="W52" s="48">
        <v>9282279</v>
      </c>
      <c r="X52" s="48">
        <v>8542106</v>
      </c>
      <c r="Y52" s="48">
        <v>9361615</v>
      </c>
      <c r="Z52" s="48">
        <v>10777692</v>
      </c>
      <c r="AA52" s="48">
        <v>9623294</v>
      </c>
      <c r="AB52" s="48">
        <v>9569132</v>
      </c>
      <c r="AC52" s="48">
        <v>9077366</v>
      </c>
      <c r="AD52" s="48">
        <v>10335177</v>
      </c>
      <c r="AE52" s="48">
        <v>10131768</v>
      </c>
      <c r="AF52" s="48">
        <v>10485340</v>
      </c>
      <c r="AG52" s="48">
        <v>9218914</v>
      </c>
      <c r="AH52" s="48">
        <v>9830813</v>
      </c>
      <c r="AI52" s="48">
        <v>10431234</v>
      </c>
      <c r="AJ52" s="48">
        <v>10138471</v>
      </c>
      <c r="AK52" s="48">
        <v>9797007</v>
      </c>
      <c r="AL52" s="48">
        <v>8978286</v>
      </c>
      <c r="AM52" s="48">
        <v>11370839</v>
      </c>
      <c r="AN52" s="48">
        <v>11249920</v>
      </c>
      <c r="AO52" s="48">
        <v>12553193</v>
      </c>
      <c r="AP52" s="48">
        <v>10132199</v>
      </c>
      <c r="AQ52" s="48">
        <v>11463143</v>
      </c>
      <c r="AR52" s="48">
        <v>11810936</v>
      </c>
      <c r="AS52" s="48">
        <v>10552137</v>
      </c>
      <c r="AT52" s="48">
        <v>10712142</v>
      </c>
      <c r="AU52" s="48">
        <v>12179652</v>
      </c>
      <c r="AV52" s="48">
        <v>11444055</v>
      </c>
      <c r="AW52" s="48">
        <v>10124354</v>
      </c>
      <c r="AX52" s="48">
        <v>10369721</v>
      </c>
      <c r="AY52" s="48">
        <v>10659753</v>
      </c>
      <c r="AZ52" s="48">
        <v>11206745</v>
      </c>
      <c r="BA52" s="48">
        <v>10385771</v>
      </c>
      <c r="BB52" s="48">
        <v>9843169</v>
      </c>
      <c r="BC52" s="48">
        <v>9621931</v>
      </c>
      <c r="BD52" s="48">
        <v>10812356</v>
      </c>
      <c r="BE52" s="48">
        <v>10432003</v>
      </c>
      <c r="BF52" s="48">
        <v>11492971</v>
      </c>
      <c r="BG52" s="48">
        <v>9009647</v>
      </c>
      <c r="BH52" s="48">
        <v>10092196</v>
      </c>
      <c r="BI52" s="48">
        <v>9454857</v>
      </c>
      <c r="BJ52" s="48">
        <v>9941584</v>
      </c>
      <c r="BK52" s="48">
        <v>9529404</v>
      </c>
      <c r="BL52" s="48">
        <v>9122545</v>
      </c>
      <c r="BM52" s="48">
        <v>9560181</v>
      </c>
      <c r="BN52" s="48">
        <v>9215870</v>
      </c>
      <c r="BO52" s="48">
        <v>8184858</v>
      </c>
      <c r="BP52" s="48">
        <v>8384501</v>
      </c>
      <c r="BQ52" s="48">
        <v>9024315</v>
      </c>
      <c r="BR52" s="48">
        <v>9133609</v>
      </c>
      <c r="BS52" s="48">
        <v>8146002</v>
      </c>
      <c r="BT52" s="48">
        <v>7484300</v>
      </c>
      <c r="BU52" s="48">
        <v>8590220</v>
      </c>
      <c r="BV52" s="48">
        <v>9709022</v>
      </c>
      <c r="BW52" s="48">
        <v>8605887</v>
      </c>
      <c r="BX52" s="48">
        <v>8322538</v>
      </c>
      <c r="BY52" s="48">
        <v>8872926</v>
      </c>
      <c r="BZ52" s="48">
        <v>10118502</v>
      </c>
      <c r="CA52" s="48">
        <v>9096022</v>
      </c>
      <c r="CB52" s="48">
        <v>8384701</v>
      </c>
      <c r="CC52" s="48">
        <v>8329103</v>
      </c>
      <c r="CD52" s="48">
        <v>8834170</v>
      </c>
      <c r="CE52" s="48">
        <v>10059990</v>
      </c>
      <c r="CF52" s="48">
        <v>8876231</v>
      </c>
      <c r="CG52" s="48">
        <v>9209395</v>
      </c>
      <c r="CH52" s="48">
        <v>8755041</v>
      </c>
      <c r="CI52" s="48">
        <v>10251574</v>
      </c>
      <c r="CJ52" s="48">
        <v>9657521</v>
      </c>
      <c r="CK52" s="48">
        <v>8464178</v>
      </c>
      <c r="CL52" s="48">
        <v>7664557</v>
      </c>
      <c r="CM52" s="48">
        <v>9759030</v>
      </c>
      <c r="CN52" s="48">
        <v>9902343</v>
      </c>
      <c r="CO52" s="48">
        <v>12085784</v>
      </c>
      <c r="CP52" s="48">
        <v>8639386</v>
      </c>
      <c r="CQ52" s="48">
        <v>9559260</v>
      </c>
      <c r="CR52" s="48">
        <v>9847584</v>
      </c>
      <c r="CS52" s="48">
        <v>9378915</v>
      </c>
      <c r="CT52" s="48">
        <v>9012441</v>
      </c>
      <c r="CU52" s="48">
        <v>10310980</v>
      </c>
      <c r="CV52" s="48">
        <v>9851428</v>
      </c>
      <c r="CW52" s="48">
        <v>8799712</v>
      </c>
      <c r="CX52" s="48">
        <v>9223735</v>
      </c>
      <c r="CY52" s="48">
        <v>9206124</v>
      </c>
      <c r="CZ52" s="48">
        <v>10106295</v>
      </c>
      <c r="DA52" s="48">
        <v>9397359</v>
      </c>
      <c r="DB52" s="49">
        <v>8864881</v>
      </c>
      <c r="DS52" s="32"/>
      <c r="DT52" s="33"/>
      <c r="DU52" s="27"/>
      <c r="DV52" s="27"/>
    </row>
    <row r="53" spans="1:126" x14ac:dyDescent="0.2">
      <c r="A53" s="41"/>
      <c r="B53" s="36" t="s">
        <v>5</v>
      </c>
      <c r="C53" s="47">
        <v>99</v>
      </c>
      <c r="D53" s="48">
        <v>99</v>
      </c>
      <c r="E53" s="48">
        <v>99</v>
      </c>
      <c r="F53" s="48">
        <v>99</v>
      </c>
      <c r="G53" s="48">
        <v>99</v>
      </c>
      <c r="H53" s="48">
        <v>99</v>
      </c>
      <c r="I53" s="48">
        <v>99</v>
      </c>
      <c r="J53" s="48">
        <v>99</v>
      </c>
      <c r="K53" s="48">
        <v>99</v>
      </c>
      <c r="L53" s="48">
        <v>99</v>
      </c>
      <c r="M53" s="48">
        <v>99</v>
      </c>
      <c r="N53" s="48">
        <v>99</v>
      </c>
      <c r="O53" s="48">
        <v>99</v>
      </c>
      <c r="P53" s="48">
        <v>99</v>
      </c>
      <c r="Q53" s="48">
        <v>99</v>
      </c>
      <c r="R53" s="48">
        <v>99</v>
      </c>
      <c r="S53" s="48">
        <v>99</v>
      </c>
      <c r="T53" s="48">
        <v>99</v>
      </c>
      <c r="U53" s="48">
        <v>99</v>
      </c>
      <c r="V53" s="48">
        <v>99</v>
      </c>
      <c r="W53" s="48">
        <v>99</v>
      </c>
      <c r="X53" s="48">
        <v>99</v>
      </c>
      <c r="Y53" s="48">
        <v>99</v>
      </c>
      <c r="Z53" s="48">
        <v>99</v>
      </c>
      <c r="AA53" s="48">
        <v>99</v>
      </c>
      <c r="AB53" s="48">
        <v>99</v>
      </c>
      <c r="AC53" s="48">
        <v>99</v>
      </c>
      <c r="AD53" s="48">
        <v>99</v>
      </c>
      <c r="AE53" s="48">
        <v>99</v>
      </c>
      <c r="AF53" s="48">
        <v>99</v>
      </c>
      <c r="AG53" s="48">
        <v>99</v>
      </c>
      <c r="AH53" s="48">
        <v>99</v>
      </c>
      <c r="AI53" s="48">
        <v>99</v>
      </c>
      <c r="AJ53" s="48">
        <v>99</v>
      </c>
      <c r="AK53" s="48">
        <v>99</v>
      </c>
      <c r="AL53" s="48">
        <v>99</v>
      </c>
      <c r="AM53" s="48">
        <v>99</v>
      </c>
      <c r="AN53" s="48">
        <v>99</v>
      </c>
      <c r="AO53" s="48">
        <v>99</v>
      </c>
      <c r="AP53" s="48">
        <v>99</v>
      </c>
      <c r="AQ53" s="48">
        <v>99</v>
      </c>
      <c r="AR53" s="48">
        <v>99</v>
      </c>
      <c r="AS53" s="48">
        <v>99</v>
      </c>
      <c r="AT53" s="48">
        <v>99</v>
      </c>
      <c r="AU53" s="48">
        <v>99</v>
      </c>
      <c r="AV53" s="48">
        <v>99</v>
      </c>
      <c r="AW53" s="48">
        <v>99</v>
      </c>
      <c r="AX53" s="48">
        <v>99</v>
      </c>
      <c r="AY53" s="48">
        <v>99</v>
      </c>
      <c r="AZ53" s="48">
        <v>99</v>
      </c>
      <c r="BA53" s="48">
        <v>99</v>
      </c>
      <c r="BB53" s="48">
        <v>99</v>
      </c>
      <c r="BC53" s="48">
        <v>99</v>
      </c>
      <c r="BD53" s="48">
        <v>99</v>
      </c>
      <c r="BE53" s="48">
        <v>99</v>
      </c>
      <c r="BF53" s="48">
        <v>99</v>
      </c>
      <c r="BG53" s="48">
        <v>99</v>
      </c>
      <c r="BH53" s="48">
        <v>99</v>
      </c>
      <c r="BI53" s="48">
        <v>99</v>
      </c>
      <c r="BJ53" s="48">
        <v>99</v>
      </c>
      <c r="BK53" s="48">
        <v>99</v>
      </c>
      <c r="BL53" s="48">
        <v>99</v>
      </c>
      <c r="BM53" s="48">
        <v>99</v>
      </c>
      <c r="BN53" s="48">
        <v>99</v>
      </c>
      <c r="BO53" s="48">
        <v>99</v>
      </c>
      <c r="BP53" s="48">
        <v>99</v>
      </c>
      <c r="BQ53" s="48">
        <v>99</v>
      </c>
      <c r="BR53" s="48">
        <v>99</v>
      </c>
      <c r="BS53" s="48">
        <v>99</v>
      </c>
      <c r="BT53" s="48">
        <v>99</v>
      </c>
      <c r="BU53" s="48">
        <v>99</v>
      </c>
      <c r="BV53" s="48">
        <v>99</v>
      </c>
      <c r="BW53" s="48">
        <v>99</v>
      </c>
      <c r="BX53" s="48">
        <v>99</v>
      </c>
      <c r="BY53" s="48">
        <v>99</v>
      </c>
      <c r="BZ53" s="48">
        <v>99</v>
      </c>
      <c r="CA53" s="48">
        <v>99</v>
      </c>
      <c r="CB53" s="48">
        <v>99</v>
      </c>
      <c r="CC53" s="48">
        <v>99</v>
      </c>
      <c r="CD53" s="48">
        <v>99</v>
      </c>
      <c r="CE53" s="48">
        <v>99</v>
      </c>
      <c r="CF53" s="48">
        <v>99</v>
      </c>
      <c r="CG53" s="48">
        <v>99</v>
      </c>
      <c r="CH53" s="48">
        <v>99</v>
      </c>
      <c r="CI53" s="48">
        <v>99</v>
      </c>
      <c r="CJ53" s="48">
        <v>99</v>
      </c>
      <c r="CK53" s="48">
        <v>99</v>
      </c>
      <c r="CL53" s="48">
        <v>99</v>
      </c>
      <c r="CM53" s="48">
        <v>99</v>
      </c>
      <c r="CN53" s="48">
        <v>99</v>
      </c>
      <c r="CO53" s="48">
        <v>99</v>
      </c>
      <c r="CP53" s="48">
        <v>99</v>
      </c>
      <c r="CQ53" s="48">
        <v>99</v>
      </c>
      <c r="CR53" s="48">
        <v>99</v>
      </c>
      <c r="CS53" s="48">
        <v>99</v>
      </c>
      <c r="CT53" s="48">
        <v>99</v>
      </c>
      <c r="CU53" s="48">
        <v>99</v>
      </c>
      <c r="CV53" s="48">
        <v>99</v>
      </c>
      <c r="CW53" s="48">
        <v>99</v>
      </c>
      <c r="CX53" s="48">
        <v>99</v>
      </c>
      <c r="CY53" s="48">
        <v>99</v>
      </c>
      <c r="CZ53" s="48">
        <v>98</v>
      </c>
      <c r="DA53" s="48">
        <v>98</v>
      </c>
      <c r="DB53" s="49">
        <v>99</v>
      </c>
      <c r="DS53" s="32"/>
      <c r="DT53" s="33"/>
      <c r="DU53" s="27"/>
      <c r="DV53" s="27"/>
    </row>
    <row r="54" spans="1:126" x14ac:dyDescent="0.2">
      <c r="A54" s="41"/>
      <c r="B54" s="36" t="s">
        <v>10</v>
      </c>
      <c r="C54" s="47">
        <v>3284916</v>
      </c>
      <c r="D54" s="48">
        <v>3080347</v>
      </c>
      <c r="E54" s="48">
        <v>3041508</v>
      </c>
      <c r="F54" s="48">
        <v>2834568</v>
      </c>
      <c r="G54" s="48">
        <v>2806463</v>
      </c>
      <c r="H54" s="48">
        <v>3072337</v>
      </c>
      <c r="I54" s="48">
        <v>2983252</v>
      </c>
      <c r="J54" s="48">
        <v>2852853</v>
      </c>
      <c r="K54" s="48">
        <v>2669915</v>
      </c>
      <c r="L54" s="48">
        <v>2733758</v>
      </c>
      <c r="M54" s="48">
        <v>2918886</v>
      </c>
      <c r="N54" s="48">
        <v>2821515</v>
      </c>
      <c r="O54" s="48">
        <v>2552357</v>
      </c>
      <c r="P54" s="48">
        <v>2698893</v>
      </c>
      <c r="Q54" s="48">
        <v>2849822</v>
      </c>
      <c r="R54" s="48">
        <v>2771139</v>
      </c>
      <c r="S54" s="48">
        <v>2611948</v>
      </c>
      <c r="T54" s="48">
        <v>2522146</v>
      </c>
      <c r="U54" s="48">
        <v>2833577</v>
      </c>
      <c r="V54" s="48">
        <v>2835742</v>
      </c>
      <c r="W54" s="48">
        <v>2700139</v>
      </c>
      <c r="X54" s="48">
        <v>2619259</v>
      </c>
      <c r="Y54" s="48">
        <v>2807659</v>
      </c>
      <c r="Z54" s="48">
        <v>3042516</v>
      </c>
      <c r="AA54" s="48">
        <v>2809756</v>
      </c>
      <c r="AB54" s="48">
        <v>2681177</v>
      </c>
      <c r="AC54" s="48">
        <v>2693119</v>
      </c>
      <c r="AD54" s="48">
        <v>3041151</v>
      </c>
      <c r="AE54" s="48">
        <v>2928898</v>
      </c>
      <c r="AF54" s="48">
        <v>2803694</v>
      </c>
      <c r="AG54" s="48">
        <v>2692176</v>
      </c>
      <c r="AH54" s="48">
        <v>2981217</v>
      </c>
      <c r="AI54" s="48">
        <v>3141183</v>
      </c>
      <c r="AJ54" s="48">
        <v>3001959</v>
      </c>
      <c r="AK54" s="48">
        <v>2834946</v>
      </c>
      <c r="AL54" s="48">
        <v>2704273</v>
      </c>
      <c r="AM54" s="48">
        <v>3217569</v>
      </c>
      <c r="AN54" s="48">
        <v>3101893</v>
      </c>
      <c r="AO54" s="48">
        <v>3262450</v>
      </c>
      <c r="AP54" s="48">
        <v>2980420</v>
      </c>
      <c r="AQ54" s="48">
        <v>3377987</v>
      </c>
      <c r="AR54" s="48">
        <v>3354389</v>
      </c>
      <c r="AS54" s="48">
        <v>3065683</v>
      </c>
      <c r="AT54" s="48">
        <v>2834318</v>
      </c>
      <c r="AU54" s="48">
        <v>3175830</v>
      </c>
      <c r="AV54" s="48">
        <v>3082096</v>
      </c>
      <c r="AW54" s="48">
        <v>2946500</v>
      </c>
      <c r="AX54" s="48">
        <v>2905128</v>
      </c>
      <c r="AY54" s="48">
        <v>3038540</v>
      </c>
      <c r="AZ54" s="48">
        <v>3151623</v>
      </c>
      <c r="BA54" s="48">
        <v>2940562</v>
      </c>
      <c r="BB54" s="48">
        <v>2813225</v>
      </c>
      <c r="BC54" s="48">
        <v>2770081</v>
      </c>
      <c r="BD54" s="48">
        <v>3034688</v>
      </c>
      <c r="BE54" s="48">
        <v>2869530</v>
      </c>
      <c r="BF54" s="48">
        <v>2968179</v>
      </c>
      <c r="BG54" s="48">
        <v>2449487</v>
      </c>
      <c r="BH54" s="48">
        <v>2824397</v>
      </c>
      <c r="BI54" s="48">
        <v>2686988</v>
      </c>
      <c r="BJ54" s="48">
        <v>2567074</v>
      </c>
      <c r="BK54" s="48">
        <v>2471786</v>
      </c>
      <c r="BL54" s="48">
        <v>2441534</v>
      </c>
      <c r="BM54" s="48">
        <v>2580266</v>
      </c>
      <c r="BN54" s="48">
        <v>2535453</v>
      </c>
      <c r="BO54" s="48">
        <v>2286310</v>
      </c>
      <c r="BP54" s="48">
        <v>2323223</v>
      </c>
      <c r="BQ54" s="48">
        <v>2406526</v>
      </c>
      <c r="BR54" s="48">
        <v>2368477</v>
      </c>
      <c r="BS54" s="48">
        <v>2190921</v>
      </c>
      <c r="BT54" s="48">
        <v>2110613</v>
      </c>
      <c r="BU54" s="48">
        <v>2303237</v>
      </c>
      <c r="BV54" s="48">
        <v>2395927</v>
      </c>
      <c r="BW54" s="48">
        <v>2304761</v>
      </c>
      <c r="BX54" s="48">
        <v>2226112</v>
      </c>
      <c r="BY54" s="48">
        <v>2234183</v>
      </c>
      <c r="BZ54" s="48">
        <v>2530085</v>
      </c>
      <c r="CA54" s="48">
        <v>2379676</v>
      </c>
      <c r="CB54" s="48">
        <v>2243556</v>
      </c>
      <c r="CC54" s="48">
        <v>2191850</v>
      </c>
      <c r="CD54" s="48">
        <v>2449136</v>
      </c>
      <c r="CE54" s="48">
        <v>2500172</v>
      </c>
      <c r="CF54" s="48">
        <v>2341422</v>
      </c>
      <c r="CG54" s="48">
        <v>2219632</v>
      </c>
      <c r="CH54" s="48">
        <v>2374633</v>
      </c>
      <c r="CI54" s="48">
        <v>2540036</v>
      </c>
      <c r="CJ54" s="48">
        <v>2403754</v>
      </c>
      <c r="CK54" s="48">
        <v>2272309</v>
      </c>
      <c r="CL54" s="48">
        <v>2075779</v>
      </c>
      <c r="CM54" s="48">
        <v>2463244</v>
      </c>
      <c r="CN54" s="48">
        <v>2427761</v>
      </c>
      <c r="CO54" s="48">
        <v>2651531</v>
      </c>
      <c r="CP54" s="48">
        <v>2211401</v>
      </c>
      <c r="CQ54" s="48">
        <v>2586405</v>
      </c>
      <c r="CR54" s="48">
        <v>2654590</v>
      </c>
      <c r="CS54" s="48">
        <v>2476847</v>
      </c>
      <c r="CT54" s="48">
        <v>2283339</v>
      </c>
      <c r="CU54" s="48">
        <v>2408446</v>
      </c>
      <c r="CV54" s="48">
        <v>2548792</v>
      </c>
      <c r="CW54" s="48">
        <v>2396123</v>
      </c>
      <c r="CX54" s="48">
        <v>2396382</v>
      </c>
      <c r="CY54" s="48">
        <v>2417288</v>
      </c>
      <c r="CZ54" s="48">
        <v>2622178</v>
      </c>
      <c r="DA54" s="48">
        <v>2474646</v>
      </c>
      <c r="DB54" s="49">
        <v>2336297</v>
      </c>
      <c r="DS54" s="32"/>
      <c r="DT54" s="33"/>
      <c r="DU54" s="27"/>
      <c r="DV54" s="27"/>
    </row>
    <row r="55" spans="1:126" x14ac:dyDescent="0.2">
      <c r="A55" s="41"/>
      <c r="B55" s="36" t="s">
        <v>12</v>
      </c>
      <c r="C55" s="47">
        <v>5721845</v>
      </c>
      <c r="D55" s="48">
        <v>5383456</v>
      </c>
      <c r="E55" s="48">
        <v>5303228</v>
      </c>
      <c r="F55" s="48">
        <v>4934347</v>
      </c>
      <c r="G55" s="48">
        <v>4876621</v>
      </c>
      <c r="H55" s="48">
        <v>5348838</v>
      </c>
      <c r="I55" s="48">
        <v>5214793</v>
      </c>
      <c r="J55" s="48">
        <v>4971571</v>
      </c>
      <c r="K55" s="48">
        <v>4642170</v>
      </c>
      <c r="L55" s="48">
        <v>4761950</v>
      </c>
      <c r="M55" s="48">
        <v>5083560</v>
      </c>
      <c r="N55" s="48">
        <v>4909994</v>
      </c>
      <c r="O55" s="48">
        <v>4426215</v>
      </c>
      <c r="P55" s="48">
        <v>4666468</v>
      </c>
      <c r="Q55" s="48">
        <v>4950004</v>
      </c>
      <c r="R55" s="48">
        <v>4798408</v>
      </c>
      <c r="S55" s="48">
        <v>4515514</v>
      </c>
      <c r="T55" s="48">
        <v>4344469</v>
      </c>
      <c r="U55" s="48">
        <v>4887409</v>
      </c>
      <c r="V55" s="48">
        <v>4911448</v>
      </c>
      <c r="W55" s="48">
        <v>4674339</v>
      </c>
      <c r="X55" s="48">
        <v>4501829</v>
      </c>
      <c r="Y55" s="48">
        <v>4832155</v>
      </c>
      <c r="Z55" s="48">
        <v>5276819</v>
      </c>
      <c r="AA55" s="48">
        <v>4866138</v>
      </c>
      <c r="AB55" s="48">
        <v>4634566</v>
      </c>
      <c r="AC55" s="48">
        <v>4652517</v>
      </c>
      <c r="AD55" s="48">
        <v>5267984</v>
      </c>
      <c r="AE55" s="48">
        <v>5078292</v>
      </c>
      <c r="AF55" s="48">
        <v>4845909</v>
      </c>
      <c r="AG55" s="48">
        <v>4655635</v>
      </c>
      <c r="AH55" s="48">
        <v>5151359</v>
      </c>
      <c r="AI55" s="48">
        <v>5452185</v>
      </c>
      <c r="AJ55" s="48">
        <v>5216117</v>
      </c>
      <c r="AK55" s="48">
        <v>4932061</v>
      </c>
      <c r="AL55" s="48">
        <v>4679202</v>
      </c>
      <c r="AM55" s="48">
        <v>5594099</v>
      </c>
      <c r="AN55" s="48">
        <v>5412127</v>
      </c>
      <c r="AO55" s="48">
        <v>5715895</v>
      </c>
      <c r="AP55" s="48">
        <v>5204131</v>
      </c>
      <c r="AQ55" s="48">
        <v>5888433</v>
      </c>
      <c r="AR55" s="48">
        <v>5864766</v>
      </c>
      <c r="AS55" s="48">
        <v>5355958</v>
      </c>
      <c r="AT55" s="48">
        <v>4934255</v>
      </c>
      <c r="AU55" s="48">
        <v>5525391</v>
      </c>
      <c r="AV55" s="48">
        <v>5394024</v>
      </c>
      <c r="AW55" s="48">
        <v>5146375</v>
      </c>
      <c r="AX55" s="48">
        <v>5063847</v>
      </c>
      <c r="AY55" s="48">
        <v>5281027</v>
      </c>
      <c r="AZ55" s="48">
        <v>5491009</v>
      </c>
      <c r="BA55" s="48">
        <v>5125158</v>
      </c>
      <c r="BB55" s="48">
        <v>4881992</v>
      </c>
      <c r="BC55" s="48">
        <v>4792250</v>
      </c>
      <c r="BD55" s="48">
        <v>5266457</v>
      </c>
      <c r="BE55" s="48">
        <v>4977367</v>
      </c>
      <c r="BF55" s="48">
        <v>5145385</v>
      </c>
      <c r="BG55" s="48">
        <v>4243955</v>
      </c>
      <c r="BH55" s="48">
        <v>4872833</v>
      </c>
      <c r="BI55" s="48">
        <v>4640156</v>
      </c>
      <c r="BJ55" s="48">
        <v>4415627</v>
      </c>
      <c r="BK55" s="48">
        <v>4237342</v>
      </c>
      <c r="BL55" s="48">
        <v>4186758</v>
      </c>
      <c r="BM55" s="48">
        <v>4409813</v>
      </c>
      <c r="BN55" s="48">
        <v>4321625</v>
      </c>
      <c r="BO55" s="48">
        <v>3878021</v>
      </c>
      <c r="BP55" s="48">
        <v>3924285</v>
      </c>
      <c r="BQ55" s="48">
        <v>4089383</v>
      </c>
      <c r="BR55" s="48">
        <v>4022769</v>
      </c>
      <c r="BS55" s="48">
        <v>3711619</v>
      </c>
      <c r="BT55" s="48">
        <v>3565369</v>
      </c>
      <c r="BU55" s="48">
        <v>3896576</v>
      </c>
      <c r="BV55" s="48">
        <v>4069443</v>
      </c>
      <c r="BW55" s="48">
        <v>3915230</v>
      </c>
      <c r="BX55" s="48">
        <v>3764456</v>
      </c>
      <c r="BY55" s="48">
        <v>3788886</v>
      </c>
      <c r="BZ55" s="48">
        <v>4318460</v>
      </c>
      <c r="CA55" s="48">
        <v>4060617</v>
      </c>
      <c r="CB55" s="48">
        <v>3815159</v>
      </c>
      <c r="CC55" s="48">
        <v>3711858</v>
      </c>
      <c r="CD55" s="48">
        <v>4160463</v>
      </c>
      <c r="CE55" s="48">
        <v>4245485</v>
      </c>
      <c r="CF55" s="48">
        <v>3965176</v>
      </c>
      <c r="CG55" s="48">
        <v>3740472</v>
      </c>
      <c r="CH55" s="48">
        <v>4012837</v>
      </c>
      <c r="CI55" s="48">
        <v>4315773</v>
      </c>
      <c r="CJ55" s="48">
        <v>4081621</v>
      </c>
      <c r="CK55" s="48">
        <v>3866702</v>
      </c>
      <c r="CL55" s="48">
        <v>3512800</v>
      </c>
      <c r="CM55" s="48">
        <v>4191588</v>
      </c>
      <c r="CN55" s="48">
        <v>4139380</v>
      </c>
      <c r="CO55" s="48">
        <v>4541963</v>
      </c>
      <c r="CP55" s="48">
        <v>3795023</v>
      </c>
      <c r="CQ55" s="48">
        <v>4420522</v>
      </c>
      <c r="CR55" s="48">
        <v>4545798</v>
      </c>
      <c r="CS55" s="48">
        <v>4232195</v>
      </c>
      <c r="CT55" s="48">
        <v>3885222</v>
      </c>
      <c r="CU55" s="48">
        <v>4089829</v>
      </c>
      <c r="CV55" s="48">
        <v>4352612</v>
      </c>
      <c r="CW55" s="48">
        <v>4082627</v>
      </c>
      <c r="CX55" s="48">
        <v>4062608</v>
      </c>
      <c r="CY55" s="48">
        <v>4074296</v>
      </c>
      <c r="CZ55" s="48">
        <v>4432876</v>
      </c>
      <c r="DA55" s="48">
        <v>4175151</v>
      </c>
      <c r="DB55" s="49">
        <v>3931425</v>
      </c>
      <c r="DS55" s="32"/>
      <c r="DT55" s="33"/>
      <c r="DU55" s="27"/>
      <c r="DV55" s="27"/>
    </row>
    <row r="56" spans="1:126" x14ac:dyDescent="0.2">
      <c r="A56" s="41"/>
      <c r="B56" s="36" t="s">
        <v>15</v>
      </c>
      <c r="C56" s="47">
        <v>10488193</v>
      </c>
      <c r="D56" s="48">
        <v>9836927</v>
      </c>
      <c r="E56" s="48">
        <v>9738230</v>
      </c>
      <c r="F56" s="48">
        <v>9062228</v>
      </c>
      <c r="G56" s="48">
        <v>8993314</v>
      </c>
      <c r="H56" s="48">
        <v>9854307</v>
      </c>
      <c r="I56" s="48">
        <v>9595851</v>
      </c>
      <c r="J56" s="48">
        <v>9168261</v>
      </c>
      <c r="K56" s="48">
        <v>8583574</v>
      </c>
      <c r="L56" s="48">
        <v>8794047</v>
      </c>
      <c r="M56" s="48">
        <v>9384870</v>
      </c>
      <c r="N56" s="48">
        <v>9041211</v>
      </c>
      <c r="O56" s="48">
        <v>8141510</v>
      </c>
      <c r="P56" s="48">
        <v>8607599</v>
      </c>
      <c r="Q56" s="48">
        <v>9080456</v>
      </c>
      <c r="R56" s="48">
        <v>8804906</v>
      </c>
      <c r="S56" s="48">
        <v>8302506</v>
      </c>
      <c r="T56" s="48">
        <v>8030673</v>
      </c>
      <c r="U56" s="48">
        <v>9031877</v>
      </c>
      <c r="V56" s="48">
        <v>9054729</v>
      </c>
      <c r="W56" s="48">
        <v>8599683</v>
      </c>
      <c r="X56" s="48">
        <v>8295369</v>
      </c>
      <c r="Y56" s="48">
        <v>8899864</v>
      </c>
      <c r="Z56" s="48">
        <v>9674719</v>
      </c>
      <c r="AA56" s="48">
        <v>8896418</v>
      </c>
      <c r="AB56" s="48">
        <v>8470578</v>
      </c>
      <c r="AC56" s="48">
        <v>8518089</v>
      </c>
      <c r="AD56" s="48">
        <v>9629199</v>
      </c>
      <c r="AE56" s="48">
        <v>9273674</v>
      </c>
      <c r="AF56" s="48">
        <v>8850354</v>
      </c>
      <c r="AG56" s="48">
        <v>8493906</v>
      </c>
      <c r="AH56" s="48">
        <v>9428987</v>
      </c>
      <c r="AI56" s="48">
        <v>9948359</v>
      </c>
      <c r="AJ56" s="48">
        <v>9520488</v>
      </c>
      <c r="AK56" s="48">
        <v>9008859</v>
      </c>
      <c r="AL56" s="48">
        <v>8546400</v>
      </c>
      <c r="AM56" s="48">
        <v>10146905</v>
      </c>
      <c r="AN56" s="48">
        <v>9814926</v>
      </c>
      <c r="AO56" s="48">
        <v>10370020</v>
      </c>
      <c r="AP56" s="48">
        <v>9438886</v>
      </c>
      <c r="AQ56" s="48">
        <v>10731665</v>
      </c>
      <c r="AR56" s="48">
        <v>10730249</v>
      </c>
      <c r="AS56" s="48">
        <v>9819544</v>
      </c>
      <c r="AT56" s="48">
        <v>9085445</v>
      </c>
      <c r="AU56" s="48">
        <v>10248302</v>
      </c>
      <c r="AV56" s="48">
        <v>9972683</v>
      </c>
      <c r="AW56" s="48">
        <v>9547144</v>
      </c>
      <c r="AX56" s="48">
        <v>9398489</v>
      </c>
      <c r="AY56" s="48">
        <v>9810825</v>
      </c>
      <c r="AZ56" s="48">
        <v>10252967</v>
      </c>
      <c r="BA56" s="48">
        <v>9648976</v>
      </c>
      <c r="BB56" s="48">
        <v>9228633</v>
      </c>
      <c r="BC56" s="48">
        <v>9144924</v>
      </c>
      <c r="BD56" s="48">
        <v>10067875</v>
      </c>
      <c r="BE56" s="48">
        <v>9633836</v>
      </c>
      <c r="BF56" s="48">
        <v>10035662</v>
      </c>
      <c r="BG56" s="48">
        <v>8295905</v>
      </c>
      <c r="BH56" s="48">
        <v>9598002</v>
      </c>
      <c r="BI56" s="48">
        <v>9171307</v>
      </c>
      <c r="BJ56" s="48">
        <v>8779239</v>
      </c>
      <c r="BK56" s="48">
        <v>8450791</v>
      </c>
      <c r="BL56" s="48">
        <v>8376984</v>
      </c>
      <c r="BM56" s="48">
        <v>8864717</v>
      </c>
      <c r="BN56" s="48">
        <v>8726203</v>
      </c>
      <c r="BO56" s="48">
        <v>7853151</v>
      </c>
      <c r="BP56" s="48">
        <v>7990643</v>
      </c>
      <c r="BQ56" s="48">
        <v>8307501</v>
      </c>
      <c r="BR56" s="48">
        <v>8175976</v>
      </c>
      <c r="BS56" s="48">
        <v>7561625</v>
      </c>
      <c r="BT56" s="48">
        <v>7293714</v>
      </c>
      <c r="BU56" s="48">
        <v>7996434</v>
      </c>
      <c r="BV56" s="48">
        <v>8335607</v>
      </c>
      <c r="BW56" s="48">
        <v>7996804</v>
      </c>
      <c r="BX56" s="48">
        <v>7703677</v>
      </c>
      <c r="BY56" s="48">
        <v>7730853</v>
      </c>
      <c r="BZ56" s="48">
        <v>8789437</v>
      </c>
      <c r="CA56" s="48">
        <v>8276619</v>
      </c>
      <c r="CB56" s="48">
        <v>7791963</v>
      </c>
      <c r="CC56" s="48">
        <v>7607103</v>
      </c>
      <c r="CD56" s="48">
        <v>8540199</v>
      </c>
      <c r="CE56" s="48">
        <v>8701463</v>
      </c>
      <c r="CF56" s="48">
        <v>8129444</v>
      </c>
      <c r="CG56" s="48">
        <v>7695526</v>
      </c>
      <c r="CH56" s="48">
        <v>8255966</v>
      </c>
      <c r="CI56" s="48">
        <v>8856762</v>
      </c>
      <c r="CJ56" s="48">
        <v>8365874</v>
      </c>
      <c r="CK56" s="48">
        <v>7896070</v>
      </c>
      <c r="CL56" s="48">
        <v>7214697</v>
      </c>
      <c r="CM56" s="48">
        <v>8592179</v>
      </c>
      <c r="CN56" s="48">
        <v>8420418</v>
      </c>
      <c r="CO56" s="48">
        <v>9226010</v>
      </c>
      <c r="CP56" s="48">
        <v>7674261</v>
      </c>
      <c r="CQ56" s="48">
        <v>8982890</v>
      </c>
      <c r="CR56" s="48">
        <v>9221223</v>
      </c>
      <c r="CS56" s="48">
        <v>8606799</v>
      </c>
      <c r="CT56" s="48">
        <v>7915681</v>
      </c>
      <c r="CU56" s="48">
        <v>8366634</v>
      </c>
      <c r="CV56" s="48">
        <v>8854904</v>
      </c>
      <c r="CW56" s="48">
        <v>8313912</v>
      </c>
      <c r="CX56" s="48">
        <v>8285895</v>
      </c>
      <c r="CY56" s="48">
        <v>8312146</v>
      </c>
      <c r="CZ56" s="48">
        <v>8953306</v>
      </c>
      <c r="DA56" s="48">
        <v>8339847</v>
      </c>
      <c r="DB56" s="49">
        <v>7847478</v>
      </c>
      <c r="DS56" s="32"/>
      <c r="DT56" s="33"/>
      <c r="DU56" s="27"/>
      <c r="DV56" s="27"/>
    </row>
    <row r="57" spans="1:126" x14ac:dyDescent="0.2">
      <c r="A57" s="41"/>
      <c r="B57" s="34" t="s">
        <v>19</v>
      </c>
      <c r="C57" s="47">
        <v>2202740</v>
      </c>
      <c r="D57" s="48">
        <v>2128247</v>
      </c>
      <c r="E57" s="48">
        <v>2224681</v>
      </c>
      <c r="F57" s="48">
        <v>2164761</v>
      </c>
      <c r="G57" s="48">
        <v>2092792</v>
      </c>
      <c r="H57" s="48">
        <v>1899576</v>
      </c>
      <c r="I57" s="48">
        <v>1981379</v>
      </c>
      <c r="J57" s="48">
        <v>1995690</v>
      </c>
      <c r="K57" s="48">
        <v>1823085</v>
      </c>
      <c r="L57" s="48">
        <v>1875021</v>
      </c>
      <c r="M57" s="48">
        <v>2117074</v>
      </c>
      <c r="N57" s="48">
        <v>2217376</v>
      </c>
      <c r="O57" s="48">
        <v>2018562</v>
      </c>
      <c r="P57" s="48">
        <v>2050222</v>
      </c>
      <c r="Q57" s="48">
        <v>2147726</v>
      </c>
      <c r="R57" s="48">
        <v>1781438</v>
      </c>
      <c r="S57" s="48">
        <v>1762459</v>
      </c>
      <c r="T57" s="48">
        <v>1654669</v>
      </c>
      <c r="U57" s="48">
        <v>2063316</v>
      </c>
      <c r="V57" s="48">
        <v>1985890</v>
      </c>
      <c r="W57" s="48">
        <v>1961029</v>
      </c>
      <c r="X57" s="48">
        <v>1967063</v>
      </c>
      <c r="Y57" s="48">
        <v>1987802</v>
      </c>
      <c r="Z57" s="48">
        <v>2070800</v>
      </c>
      <c r="AA57" s="48">
        <v>2144280</v>
      </c>
      <c r="AB57" s="48">
        <v>1614650</v>
      </c>
      <c r="AC57" s="48">
        <v>1622771</v>
      </c>
      <c r="AD57" s="48">
        <v>1894434</v>
      </c>
      <c r="AE57" s="48">
        <v>1963219</v>
      </c>
      <c r="AF57" s="48">
        <v>1650241</v>
      </c>
      <c r="AG57" s="48">
        <v>1729796</v>
      </c>
      <c r="AH57" s="48">
        <v>2129412</v>
      </c>
      <c r="AI57" s="48">
        <v>2355824</v>
      </c>
      <c r="AJ57" s="48">
        <v>1967451</v>
      </c>
      <c r="AK57" s="48">
        <v>1895237</v>
      </c>
      <c r="AL57" s="48">
        <v>1843096</v>
      </c>
      <c r="AM57" s="48">
        <v>2236748</v>
      </c>
      <c r="AN57" s="48">
        <v>2080529</v>
      </c>
      <c r="AO57" s="48">
        <v>2339553</v>
      </c>
      <c r="AP57" s="48">
        <v>2469318</v>
      </c>
      <c r="AQ57" s="48">
        <v>2759926</v>
      </c>
      <c r="AR57" s="48">
        <v>2591576</v>
      </c>
      <c r="AS57" s="48">
        <v>2311831</v>
      </c>
      <c r="AT57" s="48">
        <v>1885532</v>
      </c>
      <c r="AU57" s="48">
        <v>1933985</v>
      </c>
      <c r="AV57" s="48">
        <v>1723077</v>
      </c>
      <c r="AW57" s="48">
        <v>1822730</v>
      </c>
      <c r="AX57" s="48">
        <v>1824194</v>
      </c>
      <c r="AY57" s="48">
        <v>1887250</v>
      </c>
      <c r="AZ57" s="48">
        <v>2200846</v>
      </c>
      <c r="BA57" s="48">
        <v>2283509</v>
      </c>
      <c r="BB57" s="48">
        <v>2058421</v>
      </c>
      <c r="BC57" s="48">
        <v>1919746</v>
      </c>
      <c r="BD57" s="48">
        <v>2196498</v>
      </c>
      <c r="BE57" s="48">
        <v>1943590</v>
      </c>
      <c r="BF57" s="48">
        <v>1927028</v>
      </c>
      <c r="BG57" s="48">
        <v>1657477</v>
      </c>
      <c r="BH57" s="48">
        <v>1869363</v>
      </c>
      <c r="BI57" s="48">
        <v>1899419</v>
      </c>
      <c r="BJ57" s="48">
        <v>1622540</v>
      </c>
      <c r="BK57" s="48">
        <v>1613162</v>
      </c>
      <c r="BL57" s="48">
        <v>1592352</v>
      </c>
      <c r="BM57" s="48">
        <v>1819269</v>
      </c>
      <c r="BN57" s="48">
        <v>2029916</v>
      </c>
      <c r="BO57" s="48">
        <v>1884406</v>
      </c>
      <c r="BP57" s="48">
        <v>1790667</v>
      </c>
      <c r="BQ57" s="48">
        <v>1721500</v>
      </c>
      <c r="BR57" s="48">
        <v>1502218</v>
      </c>
      <c r="BS57" s="48">
        <v>1579546</v>
      </c>
      <c r="BT57" s="48">
        <v>1646710</v>
      </c>
      <c r="BU57" s="48">
        <v>1611109</v>
      </c>
      <c r="BV57" s="48">
        <v>1490939</v>
      </c>
      <c r="BW57" s="48">
        <v>1647304</v>
      </c>
      <c r="BX57" s="48">
        <v>1491026</v>
      </c>
      <c r="BY57" s="48">
        <v>1477228</v>
      </c>
      <c r="BZ57" s="48">
        <v>1719546</v>
      </c>
      <c r="CA57" s="48">
        <v>1838069</v>
      </c>
      <c r="CB57" s="48">
        <v>1658722</v>
      </c>
      <c r="CC57" s="48">
        <v>1612816</v>
      </c>
      <c r="CD57" s="48">
        <v>1866697</v>
      </c>
      <c r="CE57" s="48">
        <v>1559035</v>
      </c>
      <c r="CF57" s="48">
        <v>1619322</v>
      </c>
      <c r="CG57" s="48">
        <v>1229601</v>
      </c>
      <c r="CH57" s="48">
        <v>1493257</v>
      </c>
      <c r="CI57" s="48">
        <v>1410948</v>
      </c>
      <c r="CJ57" s="48">
        <v>1432183</v>
      </c>
      <c r="CK57" s="48">
        <v>1499309</v>
      </c>
      <c r="CL57" s="48">
        <v>1405598</v>
      </c>
      <c r="CM57" s="48">
        <v>1688965</v>
      </c>
      <c r="CN57" s="48">
        <v>1498645</v>
      </c>
      <c r="CO57" s="48">
        <v>1697037</v>
      </c>
      <c r="CP57" s="48">
        <v>1815687</v>
      </c>
      <c r="CQ57" s="48">
        <v>2065382</v>
      </c>
      <c r="CR57" s="48">
        <v>2126977</v>
      </c>
      <c r="CS57" s="48">
        <v>1598463</v>
      </c>
      <c r="CT57" s="48">
        <v>1383852</v>
      </c>
      <c r="CU57" s="48">
        <v>1046637</v>
      </c>
      <c r="CV57" s="48">
        <v>1431900</v>
      </c>
      <c r="CW57" s="48">
        <v>1544934</v>
      </c>
      <c r="CX57" s="48">
        <v>1572037</v>
      </c>
      <c r="CY57" s="48">
        <v>1394285</v>
      </c>
      <c r="CZ57" s="48">
        <v>1485894</v>
      </c>
      <c r="DA57" s="48">
        <v>1448578</v>
      </c>
      <c r="DB57" s="49">
        <v>1379177</v>
      </c>
      <c r="DS57" s="32"/>
      <c r="DT57" s="33"/>
      <c r="DU57" s="27"/>
      <c r="DV57" s="27"/>
    </row>
    <row r="58" spans="1:126" x14ac:dyDescent="0.2">
      <c r="A58" s="41"/>
      <c r="B58" s="34" t="s">
        <v>22</v>
      </c>
      <c r="C58" s="47">
        <v>3868798</v>
      </c>
      <c r="D58" s="48">
        <v>3803789</v>
      </c>
      <c r="E58" s="48">
        <v>3929650</v>
      </c>
      <c r="F58" s="48">
        <v>3797616</v>
      </c>
      <c r="G58" s="48">
        <v>3665623</v>
      </c>
      <c r="H58" s="48">
        <v>3370184</v>
      </c>
      <c r="I58" s="48">
        <v>3528478</v>
      </c>
      <c r="J58" s="48">
        <v>3517323</v>
      </c>
      <c r="K58" s="48">
        <v>3199136</v>
      </c>
      <c r="L58" s="48">
        <v>3340496</v>
      </c>
      <c r="M58" s="48">
        <v>3762468</v>
      </c>
      <c r="N58" s="48">
        <v>3913044</v>
      </c>
      <c r="O58" s="48">
        <v>3527953</v>
      </c>
      <c r="P58" s="48">
        <v>3543210</v>
      </c>
      <c r="Q58" s="48">
        <v>3779625</v>
      </c>
      <c r="R58" s="48">
        <v>3130745</v>
      </c>
      <c r="S58" s="48">
        <v>3015335</v>
      </c>
      <c r="T58" s="48">
        <v>2909303</v>
      </c>
      <c r="U58" s="48">
        <v>3612954</v>
      </c>
      <c r="V58" s="48">
        <v>3481349</v>
      </c>
      <c r="W58" s="48">
        <v>3416456</v>
      </c>
      <c r="X58" s="48">
        <v>3381855</v>
      </c>
      <c r="Y58" s="48">
        <v>3444516</v>
      </c>
      <c r="Z58" s="48">
        <v>3626358</v>
      </c>
      <c r="AA58" s="48">
        <v>3744275</v>
      </c>
      <c r="AB58" s="48">
        <v>2741995</v>
      </c>
      <c r="AC58" s="48">
        <v>2745911</v>
      </c>
      <c r="AD58" s="48">
        <v>3250904</v>
      </c>
      <c r="AE58" s="48">
        <v>3411789</v>
      </c>
      <c r="AF58" s="48">
        <v>2807126</v>
      </c>
      <c r="AG58" s="48">
        <v>2961260</v>
      </c>
      <c r="AH58" s="48">
        <v>3691006</v>
      </c>
      <c r="AI58" s="48">
        <v>4095751</v>
      </c>
      <c r="AJ58" s="48">
        <v>3386571</v>
      </c>
      <c r="AK58" s="48">
        <v>3264405</v>
      </c>
      <c r="AL58" s="48">
        <v>3174468</v>
      </c>
      <c r="AM58" s="48">
        <v>3911175</v>
      </c>
      <c r="AN58" s="48">
        <v>3634842</v>
      </c>
      <c r="AO58" s="48">
        <v>4104340</v>
      </c>
      <c r="AP58" s="48">
        <v>4310598</v>
      </c>
      <c r="AQ58" s="48">
        <v>4849725</v>
      </c>
      <c r="AR58" s="48">
        <v>4545180</v>
      </c>
      <c r="AS58" s="48">
        <v>4081709</v>
      </c>
      <c r="AT58" s="48">
        <v>3259833</v>
      </c>
      <c r="AU58" s="48">
        <v>3341044</v>
      </c>
      <c r="AV58" s="48">
        <v>3047464</v>
      </c>
      <c r="AW58" s="48">
        <v>3157953</v>
      </c>
      <c r="AX58" s="48">
        <v>3127698</v>
      </c>
      <c r="AY58" s="48">
        <v>3265902</v>
      </c>
      <c r="AZ58" s="48">
        <v>3835656</v>
      </c>
      <c r="BA58" s="48">
        <v>3971393</v>
      </c>
      <c r="BB58" s="48">
        <v>3575613</v>
      </c>
      <c r="BC58" s="48">
        <v>3278833</v>
      </c>
      <c r="BD58" s="48">
        <v>3791906</v>
      </c>
      <c r="BE58" s="48">
        <v>3339368</v>
      </c>
      <c r="BF58" s="48">
        <v>3312837</v>
      </c>
      <c r="BG58" s="48">
        <v>2890540</v>
      </c>
      <c r="BH58" s="48">
        <v>3226522</v>
      </c>
      <c r="BI58" s="48">
        <v>3304577</v>
      </c>
      <c r="BJ58" s="48">
        <v>2788426</v>
      </c>
      <c r="BK58" s="48">
        <v>2716001</v>
      </c>
      <c r="BL58" s="48">
        <v>2694824</v>
      </c>
      <c r="BM58" s="48">
        <v>3131730</v>
      </c>
      <c r="BN58" s="48">
        <v>3413260</v>
      </c>
      <c r="BO58" s="48">
        <v>3188290</v>
      </c>
      <c r="BP58" s="48">
        <v>2997339</v>
      </c>
      <c r="BQ58" s="48">
        <v>2914943</v>
      </c>
      <c r="BR58" s="48">
        <v>2522702</v>
      </c>
      <c r="BS58" s="48">
        <v>2644065</v>
      </c>
      <c r="BT58" s="48">
        <v>2764606</v>
      </c>
      <c r="BU58" s="48">
        <v>2738910</v>
      </c>
      <c r="BV58" s="48">
        <v>2546724</v>
      </c>
      <c r="BW58" s="48">
        <v>2860344</v>
      </c>
      <c r="BX58" s="48">
        <v>2516992</v>
      </c>
      <c r="BY58" s="48">
        <v>2518082</v>
      </c>
      <c r="BZ58" s="48">
        <v>2978726</v>
      </c>
      <c r="CA58" s="48">
        <v>3175555</v>
      </c>
      <c r="CB58" s="48">
        <v>2834339</v>
      </c>
      <c r="CC58" s="48">
        <v>2745465</v>
      </c>
      <c r="CD58" s="48">
        <v>3221383</v>
      </c>
      <c r="CE58" s="48">
        <v>2657384</v>
      </c>
      <c r="CF58" s="48">
        <v>2751360</v>
      </c>
      <c r="CG58" s="48">
        <v>2091833</v>
      </c>
      <c r="CH58" s="48">
        <v>2530218</v>
      </c>
      <c r="CI58" s="48">
        <v>2395099</v>
      </c>
      <c r="CJ58" s="48">
        <v>2380987</v>
      </c>
      <c r="CK58" s="48">
        <v>2509407</v>
      </c>
      <c r="CL58" s="48">
        <v>2367939</v>
      </c>
      <c r="CM58" s="48">
        <v>2870207</v>
      </c>
      <c r="CN58" s="48">
        <v>2572372</v>
      </c>
      <c r="CO58" s="48">
        <v>2881640</v>
      </c>
      <c r="CP58" s="48">
        <v>3113441</v>
      </c>
      <c r="CQ58" s="48">
        <v>3536113</v>
      </c>
      <c r="CR58" s="48">
        <v>3644462</v>
      </c>
      <c r="CS58" s="48">
        <v>2789808</v>
      </c>
      <c r="CT58" s="48">
        <v>2390064</v>
      </c>
      <c r="CU58" s="48">
        <v>1807671</v>
      </c>
      <c r="CV58" s="48">
        <v>2506217</v>
      </c>
      <c r="CW58" s="48">
        <v>2649618</v>
      </c>
      <c r="CX58" s="48">
        <v>2658174</v>
      </c>
      <c r="CY58" s="48">
        <v>2358033</v>
      </c>
      <c r="CZ58" s="48">
        <v>2458783</v>
      </c>
      <c r="DA58" s="48">
        <v>2404298</v>
      </c>
      <c r="DB58" s="49">
        <v>2265595</v>
      </c>
      <c r="DS58" s="32"/>
      <c r="DT58" s="33"/>
      <c r="DU58" s="27"/>
      <c r="DV58" s="27"/>
    </row>
    <row r="59" spans="1:126" x14ac:dyDescent="0.2">
      <c r="A59" s="41"/>
      <c r="B59" s="34" t="s">
        <v>24</v>
      </c>
      <c r="C59" s="47">
        <v>6932043</v>
      </c>
      <c r="D59" s="48">
        <v>6793237</v>
      </c>
      <c r="E59" s="48">
        <v>7143178</v>
      </c>
      <c r="F59" s="48">
        <v>7020076</v>
      </c>
      <c r="G59" s="48">
        <v>6827221</v>
      </c>
      <c r="H59" s="48">
        <v>6147442</v>
      </c>
      <c r="I59" s="48">
        <v>6368429</v>
      </c>
      <c r="J59" s="48">
        <v>6326030</v>
      </c>
      <c r="K59" s="48">
        <v>5782823</v>
      </c>
      <c r="L59" s="48">
        <v>5983409</v>
      </c>
      <c r="M59" s="48">
        <v>6796487</v>
      </c>
      <c r="N59" s="48">
        <v>7065006</v>
      </c>
      <c r="O59" s="48">
        <v>6426855</v>
      </c>
      <c r="P59" s="48">
        <v>6461868</v>
      </c>
      <c r="Q59" s="48">
        <v>6867195</v>
      </c>
      <c r="R59" s="48">
        <v>5687098</v>
      </c>
      <c r="S59" s="48">
        <v>5568279</v>
      </c>
      <c r="T59" s="48">
        <v>5212513</v>
      </c>
      <c r="U59" s="48">
        <v>6518482</v>
      </c>
      <c r="V59" s="48">
        <v>6321940</v>
      </c>
      <c r="W59" s="48">
        <v>6182405</v>
      </c>
      <c r="X59" s="48">
        <v>6160490</v>
      </c>
      <c r="Y59" s="48">
        <v>6332762</v>
      </c>
      <c r="Z59" s="48">
        <v>6601245</v>
      </c>
      <c r="AA59" s="48">
        <v>6785032</v>
      </c>
      <c r="AB59" s="48">
        <v>4908632</v>
      </c>
      <c r="AC59" s="48">
        <v>4924008</v>
      </c>
      <c r="AD59" s="48">
        <v>5932837</v>
      </c>
      <c r="AE59" s="48">
        <v>6223267</v>
      </c>
      <c r="AF59" s="48">
        <v>5103595</v>
      </c>
      <c r="AG59" s="48">
        <v>5286334</v>
      </c>
      <c r="AH59" s="48">
        <v>6642114</v>
      </c>
      <c r="AI59" s="48">
        <v>7317421</v>
      </c>
      <c r="AJ59" s="48">
        <v>6026868</v>
      </c>
      <c r="AK59" s="48">
        <v>5868036</v>
      </c>
      <c r="AL59" s="48">
        <v>5612021</v>
      </c>
      <c r="AM59" s="48">
        <v>6926998</v>
      </c>
      <c r="AN59" s="48">
        <v>6393384</v>
      </c>
      <c r="AO59" s="48">
        <v>7295956</v>
      </c>
      <c r="AP59" s="48">
        <v>7740922</v>
      </c>
      <c r="AQ59" s="48">
        <v>8817133</v>
      </c>
      <c r="AR59" s="48">
        <v>8304346</v>
      </c>
      <c r="AS59" s="48">
        <v>7349008</v>
      </c>
      <c r="AT59" s="48">
        <v>5930913</v>
      </c>
      <c r="AU59" s="48">
        <v>6009869</v>
      </c>
      <c r="AV59" s="48">
        <v>5458203</v>
      </c>
      <c r="AW59" s="48">
        <v>5745327</v>
      </c>
      <c r="AX59" s="48">
        <v>5694073</v>
      </c>
      <c r="AY59" s="48">
        <v>5989443</v>
      </c>
      <c r="AZ59" s="48">
        <v>7208415</v>
      </c>
      <c r="BA59" s="48">
        <v>7381203</v>
      </c>
      <c r="BB59" s="48">
        <v>6724549</v>
      </c>
      <c r="BC59" s="48">
        <v>6233530</v>
      </c>
      <c r="BD59" s="48">
        <v>7281348</v>
      </c>
      <c r="BE59" s="48">
        <v>6382825</v>
      </c>
      <c r="BF59" s="48">
        <v>6382779</v>
      </c>
      <c r="BG59" s="48">
        <v>5516965</v>
      </c>
      <c r="BH59" s="48">
        <v>6235657</v>
      </c>
      <c r="BI59" s="48">
        <v>6392364</v>
      </c>
      <c r="BJ59" s="48">
        <v>5290420</v>
      </c>
      <c r="BK59" s="48">
        <v>5290946</v>
      </c>
      <c r="BL59" s="48">
        <v>5340658</v>
      </c>
      <c r="BM59" s="48">
        <v>6300345</v>
      </c>
      <c r="BN59" s="48">
        <v>6928811</v>
      </c>
      <c r="BO59" s="48">
        <v>6538112</v>
      </c>
      <c r="BP59" s="48">
        <v>6089080</v>
      </c>
      <c r="BQ59" s="48">
        <v>5868491</v>
      </c>
      <c r="BR59" s="48">
        <v>5046896</v>
      </c>
      <c r="BS59" s="48">
        <v>5247138</v>
      </c>
      <c r="BT59" s="48">
        <v>5561574</v>
      </c>
      <c r="BU59" s="48">
        <v>5498165</v>
      </c>
      <c r="BV59" s="48">
        <v>5024670</v>
      </c>
      <c r="BW59" s="48">
        <v>5641353</v>
      </c>
      <c r="BX59" s="48">
        <v>5090882</v>
      </c>
      <c r="BY59" s="48">
        <v>5047473</v>
      </c>
      <c r="BZ59" s="48">
        <v>5943621</v>
      </c>
      <c r="CA59" s="48">
        <v>6348975</v>
      </c>
      <c r="CB59" s="48">
        <v>5718198</v>
      </c>
      <c r="CC59" s="48">
        <v>5639960</v>
      </c>
      <c r="CD59" s="48">
        <v>6594351</v>
      </c>
      <c r="CE59" s="48">
        <v>5406300</v>
      </c>
      <c r="CF59" s="48">
        <v>5547699</v>
      </c>
      <c r="CG59" s="48">
        <v>4181174</v>
      </c>
      <c r="CH59" s="48">
        <v>4982919</v>
      </c>
      <c r="CI59" s="48">
        <v>4762839</v>
      </c>
      <c r="CJ59" s="48">
        <v>4746197</v>
      </c>
      <c r="CK59" s="48">
        <v>5015988</v>
      </c>
      <c r="CL59" s="48">
        <v>4671812</v>
      </c>
      <c r="CM59" s="48">
        <v>5689855</v>
      </c>
      <c r="CN59" s="48">
        <v>5083006</v>
      </c>
      <c r="CO59" s="48">
        <v>5703841</v>
      </c>
      <c r="CP59" s="48">
        <v>6262047</v>
      </c>
      <c r="CQ59" s="48">
        <v>7117965</v>
      </c>
      <c r="CR59" s="48">
        <v>7330210</v>
      </c>
      <c r="CS59" s="48">
        <v>5504024</v>
      </c>
      <c r="CT59" s="48">
        <v>4691337</v>
      </c>
      <c r="CU59" s="48">
        <v>3576559</v>
      </c>
      <c r="CV59" s="48">
        <v>4875776</v>
      </c>
      <c r="CW59" s="48">
        <v>5266078</v>
      </c>
      <c r="CX59" s="48">
        <v>5280154</v>
      </c>
      <c r="CY59" s="48">
        <v>4645219</v>
      </c>
      <c r="CZ59" s="48">
        <v>4798678</v>
      </c>
      <c r="DA59" s="48">
        <v>4674820</v>
      </c>
      <c r="DB59" s="49">
        <v>4429168</v>
      </c>
      <c r="DS59" s="32"/>
      <c r="DT59" s="33"/>
      <c r="DU59" s="27"/>
      <c r="DV59" s="27"/>
    </row>
    <row r="60" spans="1:126" x14ac:dyDescent="0.2">
      <c r="A60" s="41"/>
      <c r="B60" s="35" t="s">
        <v>27</v>
      </c>
      <c r="C60" s="47">
        <v>2177007</v>
      </c>
      <c r="D60" s="48">
        <v>2097716</v>
      </c>
      <c r="E60" s="48">
        <v>2207981</v>
      </c>
      <c r="F60" s="48">
        <v>2189753</v>
      </c>
      <c r="G60" s="48">
        <v>2123736</v>
      </c>
      <c r="H60" s="48">
        <v>1930153</v>
      </c>
      <c r="I60" s="48">
        <v>1961359</v>
      </c>
      <c r="J60" s="48">
        <v>1997851</v>
      </c>
      <c r="K60" s="48">
        <v>1836939</v>
      </c>
      <c r="L60" s="48">
        <v>1876608</v>
      </c>
      <c r="M60" s="48">
        <v>2131818</v>
      </c>
      <c r="N60" s="48">
        <v>2198568</v>
      </c>
      <c r="O60" s="48">
        <v>2020944</v>
      </c>
      <c r="P60" s="48">
        <v>2058464</v>
      </c>
      <c r="Q60" s="48">
        <v>2129959</v>
      </c>
      <c r="R60" s="48">
        <v>1750309</v>
      </c>
      <c r="S60" s="48">
        <v>1733857</v>
      </c>
      <c r="T60" s="48">
        <v>1654530</v>
      </c>
      <c r="U60" s="48">
        <v>2082750</v>
      </c>
      <c r="V60" s="48">
        <v>1995619</v>
      </c>
      <c r="W60" s="48">
        <v>1953858</v>
      </c>
      <c r="X60" s="48">
        <v>1982689</v>
      </c>
      <c r="Y60" s="48">
        <v>2015203</v>
      </c>
      <c r="Z60" s="48">
        <v>2060522</v>
      </c>
      <c r="AA60" s="48">
        <v>2141711</v>
      </c>
      <c r="AB60" s="48">
        <v>1620356</v>
      </c>
      <c r="AC60" s="48">
        <v>1643322</v>
      </c>
      <c r="AD60" s="48">
        <v>1919535</v>
      </c>
      <c r="AE60" s="48">
        <v>1948316</v>
      </c>
      <c r="AF60" s="48">
        <v>1650495</v>
      </c>
      <c r="AG60" s="48">
        <v>1739033</v>
      </c>
      <c r="AH60" s="48">
        <v>2150557</v>
      </c>
      <c r="AI60" s="48">
        <v>2345718</v>
      </c>
      <c r="AJ60" s="48">
        <v>1964002</v>
      </c>
      <c r="AK60" s="48">
        <v>1911164</v>
      </c>
      <c r="AL60" s="48">
        <v>1839039</v>
      </c>
      <c r="AM60" s="48">
        <v>2206962</v>
      </c>
      <c r="AN60" s="48">
        <v>2025748</v>
      </c>
      <c r="AO60" s="48">
        <v>2246997</v>
      </c>
      <c r="AP60" s="48">
        <v>2457568</v>
      </c>
      <c r="AQ60" s="48">
        <v>2776561</v>
      </c>
      <c r="AR60" s="48">
        <v>2567055</v>
      </c>
      <c r="AS60" s="48">
        <v>2297919</v>
      </c>
      <c r="AT60" s="48">
        <v>1860948</v>
      </c>
      <c r="AU60" s="48">
        <v>1913836</v>
      </c>
      <c r="AV60" s="48">
        <v>1704135</v>
      </c>
      <c r="AW60" s="48">
        <v>1824382</v>
      </c>
      <c r="AX60" s="48">
        <v>1814948</v>
      </c>
      <c r="AY60" s="48">
        <v>1947030</v>
      </c>
      <c r="AZ60" s="48">
        <v>2260552</v>
      </c>
      <c r="BA60" s="48">
        <v>2271748</v>
      </c>
      <c r="BB60" s="48">
        <v>2086714</v>
      </c>
      <c r="BC60" s="48">
        <v>1965876</v>
      </c>
      <c r="BD60" s="48">
        <v>2214797</v>
      </c>
      <c r="BE60" s="48">
        <v>1954990</v>
      </c>
      <c r="BF60" s="48">
        <v>1901977</v>
      </c>
      <c r="BG60" s="48">
        <v>1648656</v>
      </c>
      <c r="BH60" s="48">
        <v>1918438</v>
      </c>
      <c r="BI60" s="48">
        <v>1923430</v>
      </c>
      <c r="BJ60" s="48">
        <v>1629905</v>
      </c>
      <c r="BK60" s="48">
        <v>1600745</v>
      </c>
      <c r="BL60" s="48">
        <v>1600757</v>
      </c>
      <c r="BM60" s="48">
        <v>1872532</v>
      </c>
      <c r="BN60" s="48">
        <v>2046959</v>
      </c>
      <c r="BO60" s="48">
        <v>1903712</v>
      </c>
      <c r="BP60" s="48">
        <v>1811634</v>
      </c>
      <c r="BQ60" s="48">
        <v>1733633</v>
      </c>
      <c r="BR60" s="48">
        <v>1527010</v>
      </c>
      <c r="BS60" s="48">
        <v>1597827</v>
      </c>
      <c r="BT60" s="48">
        <v>1674193</v>
      </c>
      <c r="BU60" s="48">
        <v>1639083</v>
      </c>
      <c r="BV60" s="48">
        <v>1504472</v>
      </c>
      <c r="BW60" s="48">
        <v>1614507</v>
      </c>
      <c r="BX60" s="48">
        <v>1499663</v>
      </c>
      <c r="BY60" s="48">
        <v>1474625</v>
      </c>
      <c r="BZ60" s="48">
        <v>1736136</v>
      </c>
      <c r="CA60" s="48">
        <v>1818700</v>
      </c>
      <c r="CB60" s="48">
        <v>1678833</v>
      </c>
      <c r="CC60" s="48">
        <v>1638687</v>
      </c>
      <c r="CD60" s="48">
        <v>1902074</v>
      </c>
      <c r="CE60" s="48">
        <v>1534568</v>
      </c>
      <c r="CF60" s="48">
        <v>1617129</v>
      </c>
      <c r="CG60" s="48">
        <v>1221599</v>
      </c>
      <c r="CH60" s="48">
        <v>1526441</v>
      </c>
      <c r="CI60" s="48">
        <v>1413029</v>
      </c>
      <c r="CJ60" s="48">
        <v>1412259</v>
      </c>
      <c r="CK60" s="48">
        <v>1525185</v>
      </c>
      <c r="CL60" s="48">
        <v>1403747</v>
      </c>
      <c r="CM60" s="48">
        <v>1652575</v>
      </c>
      <c r="CN60" s="48">
        <v>1461080</v>
      </c>
      <c r="CO60" s="48">
        <v>1670540</v>
      </c>
      <c r="CP60" s="48">
        <v>1732329</v>
      </c>
      <c r="CQ60" s="48">
        <v>2075583</v>
      </c>
      <c r="CR60" s="48">
        <v>2105207</v>
      </c>
      <c r="CS60" s="48">
        <v>1585493</v>
      </c>
      <c r="CT60" s="48">
        <v>1349996</v>
      </c>
      <c r="CU60" s="48">
        <v>1010763</v>
      </c>
      <c r="CV60" s="48">
        <v>1446316</v>
      </c>
      <c r="CW60" s="48">
        <v>1560427</v>
      </c>
      <c r="CX60" s="48">
        <v>1545243</v>
      </c>
      <c r="CY60" s="48">
        <v>1383662</v>
      </c>
      <c r="CZ60" s="48">
        <v>1485857</v>
      </c>
      <c r="DA60" s="48">
        <v>1427795</v>
      </c>
      <c r="DB60" s="49">
        <v>1348856</v>
      </c>
      <c r="DS60" s="32"/>
      <c r="DT60" s="33"/>
      <c r="DU60" s="27"/>
      <c r="DV60" s="27"/>
    </row>
    <row r="61" spans="1:126" x14ac:dyDescent="0.2">
      <c r="A61" s="41"/>
      <c r="B61" s="35" t="s">
        <v>29</v>
      </c>
      <c r="C61" s="50">
        <v>3812488</v>
      </c>
      <c r="D61" s="51">
        <v>3719653.0000000005</v>
      </c>
      <c r="E61" s="51">
        <v>3895753.9999999995</v>
      </c>
      <c r="F61" s="51">
        <v>3845144</v>
      </c>
      <c r="G61" s="51">
        <v>3728399</v>
      </c>
      <c r="H61" s="51">
        <v>3401563</v>
      </c>
      <c r="I61" s="51">
        <v>3487186</v>
      </c>
      <c r="J61" s="51">
        <v>3538221</v>
      </c>
      <c r="K61" s="51">
        <v>3244687</v>
      </c>
      <c r="L61" s="51">
        <v>3333681</v>
      </c>
      <c r="M61" s="51">
        <v>3782184</v>
      </c>
      <c r="N61" s="51">
        <v>3890977.0000000005</v>
      </c>
      <c r="O61" s="51">
        <v>3558378</v>
      </c>
      <c r="P61" s="51">
        <v>3575828</v>
      </c>
      <c r="Q61" s="51">
        <v>3735740</v>
      </c>
      <c r="R61" s="51">
        <v>3085106</v>
      </c>
      <c r="S61" s="51">
        <v>2993491.9999999995</v>
      </c>
      <c r="T61" s="51">
        <v>2924020</v>
      </c>
      <c r="U61" s="51">
        <v>3635813</v>
      </c>
      <c r="V61" s="51">
        <v>3490399</v>
      </c>
      <c r="W61" s="51">
        <v>3417881</v>
      </c>
      <c r="X61" s="51">
        <v>3433364</v>
      </c>
      <c r="Y61" s="51">
        <v>3491302</v>
      </c>
      <c r="Z61" s="51">
        <v>3569579</v>
      </c>
      <c r="AA61" s="51">
        <v>3742100.0000000005</v>
      </c>
      <c r="AB61" s="51">
        <v>2761795</v>
      </c>
      <c r="AC61" s="51">
        <v>2790950</v>
      </c>
      <c r="AD61" s="51">
        <v>3278950</v>
      </c>
      <c r="AE61" s="51">
        <v>3380648</v>
      </c>
      <c r="AF61" s="51">
        <v>2815153</v>
      </c>
      <c r="AG61" s="51">
        <v>2981037</v>
      </c>
      <c r="AH61" s="51">
        <v>3702717</v>
      </c>
      <c r="AI61" s="51">
        <v>4060124.0000000005</v>
      </c>
      <c r="AJ61" s="51">
        <v>3383341</v>
      </c>
      <c r="AK61" s="51">
        <v>3300858</v>
      </c>
      <c r="AL61" s="51">
        <v>3165561</v>
      </c>
      <c r="AM61" s="51">
        <v>3817631</v>
      </c>
      <c r="AN61" s="51">
        <v>3522228</v>
      </c>
      <c r="AO61" s="51">
        <v>3930357</v>
      </c>
      <c r="AP61" s="51">
        <v>4286368</v>
      </c>
      <c r="AQ61" s="51">
        <v>4849329</v>
      </c>
      <c r="AR61" s="51">
        <v>4488704</v>
      </c>
      <c r="AS61" s="51">
        <v>4067689.0000000005</v>
      </c>
      <c r="AT61" s="51">
        <v>3236683</v>
      </c>
      <c r="AU61" s="51">
        <v>3303950.9999999995</v>
      </c>
      <c r="AV61" s="51">
        <v>2990805</v>
      </c>
      <c r="AW61" s="51">
        <v>3173399</v>
      </c>
      <c r="AX61" s="51">
        <v>3132697</v>
      </c>
      <c r="AY61" s="51">
        <v>3378139</v>
      </c>
      <c r="AZ61" s="51">
        <v>3934031</v>
      </c>
      <c r="BA61" s="51">
        <v>3948531.9999999995</v>
      </c>
      <c r="BB61" s="51">
        <v>3641878</v>
      </c>
      <c r="BC61" s="51">
        <v>3373335</v>
      </c>
      <c r="BD61" s="51">
        <v>3816520</v>
      </c>
      <c r="BE61" s="51">
        <v>3361018</v>
      </c>
      <c r="BF61" s="51">
        <v>3267724</v>
      </c>
      <c r="BG61" s="51">
        <v>2887349</v>
      </c>
      <c r="BH61" s="51">
        <v>3328160</v>
      </c>
      <c r="BI61" s="51">
        <v>3352833</v>
      </c>
      <c r="BJ61" s="51">
        <v>2814056</v>
      </c>
      <c r="BK61" s="51">
        <v>2731013</v>
      </c>
      <c r="BL61" s="51">
        <v>2726286</v>
      </c>
      <c r="BM61" s="51">
        <v>3216837</v>
      </c>
      <c r="BN61" s="51">
        <v>3460908</v>
      </c>
      <c r="BO61" s="51">
        <v>3246759</v>
      </c>
      <c r="BP61" s="51">
        <v>3053463</v>
      </c>
      <c r="BQ61" s="51">
        <v>2909284</v>
      </c>
      <c r="BR61" s="51">
        <v>2562804</v>
      </c>
      <c r="BS61" s="51">
        <v>2692548</v>
      </c>
      <c r="BT61" s="51">
        <v>2818464</v>
      </c>
      <c r="BU61" s="51">
        <v>2777233</v>
      </c>
      <c r="BV61" s="51">
        <v>2556630</v>
      </c>
      <c r="BW61" s="51">
        <v>2799462</v>
      </c>
      <c r="BX61" s="51">
        <v>2542955</v>
      </c>
      <c r="BY61" s="51">
        <v>2514955</v>
      </c>
      <c r="BZ61" s="51">
        <v>2965402</v>
      </c>
      <c r="CA61" s="51">
        <v>3136484.0000000005</v>
      </c>
      <c r="CB61" s="51">
        <v>2877347</v>
      </c>
      <c r="CC61" s="51">
        <v>2803371</v>
      </c>
      <c r="CD61" s="51">
        <v>3266620</v>
      </c>
      <c r="CE61" s="51">
        <v>2623231</v>
      </c>
      <c r="CF61" s="51">
        <v>2759015</v>
      </c>
      <c r="CG61" s="51">
        <v>2096224</v>
      </c>
      <c r="CH61" s="51">
        <v>2576592</v>
      </c>
      <c r="CI61" s="51">
        <v>2383947</v>
      </c>
      <c r="CJ61" s="51">
        <v>2345564</v>
      </c>
      <c r="CK61" s="51">
        <v>2558341</v>
      </c>
      <c r="CL61" s="51">
        <v>2367003</v>
      </c>
      <c r="CM61" s="51">
        <v>2784369.0000000005</v>
      </c>
      <c r="CN61" s="51">
        <v>2495648</v>
      </c>
      <c r="CO61" s="51">
        <v>2825241</v>
      </c>
      <c r="CP61" s="51">
        <v>2957511</v>
      </c>
      <c r="CQ61" s="51">
        <v>3545560</v>
      </c>
      <c r="CR61" s="51">
        <v>3599144.9999999995</v>
      </c>
      <c r="CS61" s="51">
        <v>2778588</v>
      </c>
      <c r="CT61" s="51">
        <v>2346382</v>
      </c>
      <c r="CU61" s="51">
        <v>1749396</v>
      </c>
      <c r="CV61" s="51">
        <v>2515174</v>
      </c>
      <c r="CW61" s="51">
        <v>2687973</v>
      </c>
      <c r="CX61" s="51">
        <v>2642536.9999999995</v>
      </c>
      <c r="CY61" s="51">
        <v>2360482</v>
      </c>
      <c r="CZ61" s="51">
        <v>2467042</v>
      </c>
      <c r="DA61" s="51">
        <v>2366816</v>
      </c>
      <c r="DB61" s="52">
        <v>2223304</v>
      </c>
      <c r="DS61" s="32"/>
      <c r="DT61" s="33"/>
      <c r="DU61" s="27"/>
      <c r="DV61" s="27"/>
    </row>
    <row r="62" spans="1:126" x14ac:dyDescent="0.2">
      <c r="A62" s="41"/>
      <c r="B62" s="35" t="s">
        <v>30</v>
      </c>
      <c r="C62" s="50">
        <v>6823268</v>
      </c>
      <c r="D62" s="51">
        <v>6634138</v>
      </c>
      <c r="E62" s="51">
        <v>7063629</v>
      </c>
      <c r="F62" s="51">
        <v>7074329</v>
      </c>
      <c r="G62" s="51">
        <v>6898015</v>
      </c>
      <c r="H62" s="51">
        <v>6206715</v>
      </c>
      <c r="I62" s="51">
        <v>6296159</v>
      </c>
      <c r="J62" s="51">
        <v>6354633</v>
      </c>
      <c r="K62" s="51">
        <v>5813417</v>
      </c>
      <c r="L62" s="51">
        <v>5971575</v>
      </c>
      <c r="M62" s="51">
        <v>6857535</v>
      </c>
      <c r="N62" s="51">
        <v>7040897</v>
      </c>
      <c r="O62" s="51">
        <v>6439003</v>
      </c>
      <c r="P62" s="51">
        <v>6498582</v>
      </c>
      <c r="Q62" s="51">
        <v>6809082</v>
      </c>
      <c r="R62" s="51">
        <v>5598736</v>
      </c>
      <c r="S62" s="51">
        <v>5490401</v>
      </c>
      <c r="T62" s="51">
        <v>5218769</v>
      </c>
      <c r="U62" s="51">
        <v>6578296</v>
      </c>
      <c r="V62" s="51">
        <v>6356649</v>
      </c>
      <c r="W62" s="51">
        <v>6191438</v>
      </c>
      <c r="X62" s="51">
        <v>6231194</v>
      </c>
      <c r="Y62" s="51">
        <v>6414940</v>
      </c>
      <c r="Z62" s="51">
        <v>6539704</v>
      </c>
      <c r="AA62" s="51">
        <v>6775009</v>
      </c>
      <c r="AB62" s="51">
        <v>4928094</v>
      </c>
      <c r="AC62" s="51">
        <v>4990111</v>
      </c>
      <c r="AD62" s="51">
        <v>5989598</v>
      </c>
      <c r="AE62" s="51">
        <v>6145595</v>
      </c>
      <c r="AF62" s="51">
        <v>5101744</v>
      </c>
      <c r="AG62" s="51">
        <v>5301517</v>
      </c>
      <c r="AH62" s="51">
        <v>6692786</v>
      </c>
      <c r="AI62" s="51">
        <v>7283149</v>
      </c>
      <c r="AJ62" s="51">
        <v>6013251</v>
      </c>
      <c r="AK62" s="51">
        <v>5867256</v>
      </c>
      <c r="AL62" s="51">
        <v>5596586</v>
      </c>
      <c r="AM62" s="51">
        <v>6791559</v>
      </c>
      <c r="AN62" s="51">
        <v>6219289</v>
      </c>
      <c r="AO62" s="51">
        <v>6963657</v>
      </c>
      <c r="AP62" s="51">
        <v>7639426</v>
      </c>
      <c r="AQ62" s="51">
        <v>8768028</v>
      </c>
      <c r="AR62" s="51">
        <v>8194193</v>
      </c>
      <c r="AS62" s="51">
        <v>7337213</v>
      </c>
      <c r="AT62" s="51">
        <v>5820095</v>
      </c>
      <c r="AU62" s="51">
        <v>5946267</v>
      </c>
      <c r="AV62" s="51">
        <v>5369012</v>
      </c>
      <c r="AW62" s="51">
        <v>5775361</v>
      </c>
      <c r="AX62" s="51">
        <v>5662189</v>
      </c>
      <c r="AY62" s="51">
        <v>6111978</v>
      </c>
      <c r="AZ62" s="51">
        <v>7303023</v>
      </c>
      <c r="BA62" s="51">
        <v>7326871</v>
      </c>
      <c r="BB62" s="51">
        <v>6753888</v>
      </c>
      <c r="BC62" s="51">
        <v>6351942</v>
      </c>
      <c r="BD62" s="51">
        <v>7246606</v>
      </c>
      <c r="BE62" s="51">
        <v>6404805</v>
      </c>
      <c r="BF62" s="51">
        <v>6262712</v>
      </c>
      <c r="BG62" s="51">
        <v>5478329</v>
      </c>
      <c r="BH62" s="51">
        <v>6369245</v>
      </c>
      <c r="BI62" s="51">
        <v>6427921</v>
      </c>
      <c r="BJ62" s="51">
        <v>5312790</v>
      </c>
      <c r="BK62" s="51">
        <v>5213713</v>
      </c>
      <c r="BL62" s="51">
        <v>5306677</v>
      </c>
      <c r="BM62" s="51">
        <v>6426541</v>
      </c>
      <c r="BN62" s="51">
        <v>6987947</v>
      </c>
      <c r="BO62" s="51">
        <v>6606455</v>
      </c>
      <c r="BP62" s="51">
        <v>6172017</v>
      </c>
      <c r="BQ62" s="51">
        <v>5868515</v>
      </c>
      <c r="BR62" s="51">
        <v>5128153</v>
      </c>
      <c r="BS62" s="51">
        <v>5320765</v>
      </c>
      <c r="BT62" s="51">
        <v>5647304</v>
      </c>
      <c r="BU62" s="51">
        <v>5585923</v>
      </c>
      <c r="BV62" s="51">
        <v>5074387</v>
      </c>
      <c r="BW62" s="51">
        <v>5540232</v>
      </c>
      <c r="BX62" s="51">
        <v>5129460</v>
      </c>
      <c r="BY62" s="51">
        <v>5038683</v>
      </c>
      <c r="BZ62" s="51">
        <v>5955410</v>
      </c>
      <c r="CA62" s="51">
        <v>6259381</v>
      </c>
      <c r="CB62" s="51">
        <v>5778961</v>
      </c>
      <c r="CC62" s="51">
        <v>5729891</v>
      </c>
      <c r="CD62" s="51">
        <v>6709366</v>
      </c>
      <c r="CE62" s="51">
        <v>5336759</v>
      </c>
      <c r="CF62" s="51">
        <v>5557001</v>
      </c>
      <c r="CG62" s="51">
        <v>4165853</v>
      </c>
      <c r="CH62" s="51">
        <v>5089333</v>
      </c>
      <c r="CI62" s="51">
        <v>4764051</v>
      </c>
      <c r="CJ62" s="51">
        <v>4682457</v>
      </c>
      <c r="CK62" s="51">
        <v>5055265</v>
      </c>
      <c r="CL62" s="51">
        <v>4667335</v>
      </c>
      <c r="CM62" s="51">
        <v>5565043</v>
      </c>
      <c r="CN62" s="51">
        <v>4949882</v>
      </c>
      <c r="CO62" s="51">
        <v>5595320</v>
      </c>
      <c r="CP62" s="51">
        <v>5916465</v>
      </c>
      <c r="CQ62" s="51">
        <v>7126123</v>
      </c>
      <c r="CR62" s="51">
        <v>7242617</v>
      </c>
      <c r="CS62" s="51">
        <v>5485296</v>
      </c>
      <c r="CT62" s="51">
        <v>4580735</v>
      </c>
      <c r="CU62" s="51">
        <v>3457032</v>
      </c>
      <c r="CV62" s="51">
        <v>4910352</v>
      </c>
      <c r="CW62" s="51">
        <v>5323657</v>
      </c>
      <c r="CX62" s="51">
        <v>5226051</v>
      </c>
      <c r="CY62" s="51">
        <v>4638345</v>
      </c>
      <c r="CZ62" s="51">
        <v>4818132</v>
      </c>
      <c r="DA62" s="51">
        <v>4599833</v>
      </c>
      <c r="DB62" s="52">
        <v>4327918</v>
      </c>
      <c r="DS62" s="32"/>
      <c r="DT62" s="33"/>
      <c r="DU62" s="27"/>
      <c r="DV62" s="27"/>
    </row>
    <row r="63" spans="1:126" x14ac:dyDescent="0.2">
      <c r="A63" s="41"/>
      <c r="B63" s="36" t="s">
        <v>31</v>
      </c>
      <c r="C63" s="47">
        <v>1885986</v>
      </c>
      <c r="D63" s="48">
        <v>1633565</v>
      </c>
      <c r="E63" s="48">
        <v>1448090</v>
      </c>
      <c r="F63" s="48">
        <v>1039981</v>
      </c>
      <c r="G63" s="48">
        <v>1013313</v>
      </c>
      <c r="H63" s="48">
        <v>1733902</v>
      </c>
      <c r="I63" s="48">
        <v>1643897</v>
      </c>
      <c r="J63" s="48">
        <v>1174125</v>
      </c>
      <c r="K63" s="48">
        <v>1229187</v>
      </c>
      <c r="L63" s="48">
        <v>1168261</v>
      </c>
      <c r="M63" s="48">
        <v>1252327</v>
      </c>
      <c r="N63" s="48">
        <v>930575</v>
      </c>
      <c r="O63" s="48">
        <v>765281</v>
      </c>
      <c r="P63" s="48">
        <v>1048235</v>
      </c>
      <c r="Q63" s="48">
        <v>993754</v>
      </c>
      <c r="R63" s="48">
        <v>1785455</v>
      </c>
      <c r="S63" s="48">
        <v>1607966</v>
      </c>
      <c r="T63" s="48">
        <v>1319909</v>
      </c>
      <c r="U63" s="48">
        <v>1130765</v>
      </c>
      <c r="V63" s="48">
        <v>1263951</v>
      </c>
      <c r="W63" s="48">
        <v>1224956</v>
      </c>
      <c r="X63" s="48">
        <v>883290</v>
      </c>
      <c r="Y63" s="48">
        <v>1173751</v>
      </c>
      <c r="Z63" s="48">
        <v>1631150</v>
      </c>
      <c r="AA63" s="48">
        <v>1179003</v>
      </c>
      <c r="AB63" s="48">
        <v>1703850</v>
      </c>
      <c r="AC63" s="48">
        <v>1545222</v>
      </c>
      <c r="AD63" s="48">
        <v>1692171</v>
      </c>
      <c r="AE63" s="48">
        <v>1562301</v>
      </c>
      <c r="AF63" s="48">
        <v>2014510</v>
      </c>
      <c r="AG63" s="48">
        <v>1453050</v>
      </c>
      <c r="AH63" s="48">
        <v>1131181</v>
      </c>
      <c r="AI63" s="48">
        <v>1103978</v>
      </c>
      <c r="AJ63" s="48">
        <v>1452312</v>
      </c>
      <c r="AK63" s="48">
        <v>1431184</v>
      </c>
      <c r="AL63" s="48">
        <v>1168308</v>
      </c>
      <c r="AM63" s="48">
        <v>1639075</v>
      </c>
      <c r="AN63" s="48">
        <v>1775279</v>
      </c>
      <c r="AO63" s="48">
        <v>1985858</v>
      </c>
      <c r="AP63" s="48">
        <v>845201</v>
      </c>
      <c r="AQ63" s="48">
        <v>999038</v>
      </c>
      <c r="AR63" s="48">
        <v>1302284</v>
      </c>
      <c r="AS63" s="48">
        <v>1221286</v>
      </c>
      <c r="AT63" s="48">
        <v>1769596</v>
      </c>
      <c r="AU63" s="48">
        <v>2305869</v>
      </c>
      <c r="AV63" s="48">
        <v>2225388</v>
      </c>
      <c r="AW63" s="48">
        <v>1598510</v>
      </c>
      <c r="AX63" s="48">
        <v>1746962</v>
      </c>
      <c r="AY63" s="48">
        <v>1731965</v>
      </c>
      <c r="AZ63" s="48">
        <v>1483986</v>
      </c>
      <c r="BA63" s="48">
        <v>1103695</v>
      </c>
      <c r="BB63" s="48">
        <v>1145752</v>
      </c>
      <c r="BC63" s="48">
        <v>1195851</v>
      </c>
      <c r="BD63" s="48">
        <v>1217733</v>
      </c>
      <c r="BE63" s="48">
        <v>1354763</v>
      </c>
      <c r="BF63" s="48">
        <v>1823970</v>
      </c>
      <c r="BG63" s="48">
        <v>1257653</v>
      </c>
      <c r="BH63" s="48">
        <v>1362563</v>
      </c>
      <c r="BI63" s="48">
        <v>1037670</v>
      </c>
      <c r="BJ63" s="48">
        <v>1702847</v>
      </c>
      <c r="BK63" s="48">
        <v>1523745</v>
      </c>
      <c r="BL63" s="48">
        <v>1315988</v>
      </c>
      <c r="BM63" s="48">
        <v>1168985</v>
      </c>
      <c r="BN63" s="48">
        <v>835671</v>
      </c>
      <c r="BO63" s="48">
        <v>600647</v>
      </c>
      <c r="BP63" s="48">
        <v>787651</v>
      </c>
      <c r="BQ63" s="48">
        <v>1100250</v>
      </c>
      <c r="BR63" s="48">
        <v>1440082</v>
      </c>
      <c r="BS63" s="48">
        <v>1027757</v>
      </c>
      <c r="BT63" s="48">
        <v>643422</v>
      </c>
      <c r="BU63" s="48">
        <v>1142984</v>
      </c>
      <c r="BV63" s="48">
        <v>1738077</v>
      </c>
      <c r="BW63" s="48">
        <v>1065426</v>
      </c>
      <c r="BX63" s="48">
        <v>1120486</v>
      </c>
      <c r="BY63" s="48">
        <v>1364878</v>
      </c>
      <c r="BZ63" s="48">
        <v>1492990</v>
      </c>
      <c r="CA63" s="48">
        <v>1001132</v>
      </c>
      <c r="CB63" s="48">
        <v>954678</v>
      </c>
      <c r="CC63" s="48">
        <v>1075533</v>
      </c>
      <c r="CD63" s="48">
        <v>850836</v>
      </c>
      <c r="CE63" s="48">
        <v>1700459</v>
      </c>
      <c r="CF63" s="48">
        <v>1160317</v>
      </c>
      <c r="CG63" s="48">
        <v>1859145</v>
      </c>
      <c r="CH63" s="48">
        <v>1242304</v>
      </c>
      <c r="CI63" s="48">
        <v>2041373</v>
      </c>
      <c r="CJ63" s="48">
        <v>1698695</v>
      </c>
      <c r="CK63" s="48">
        <v>1109287</v>
      </c>
      <c r="CL63" s="48">
        <v>942452</v>
      </c>
      <c r="CM63" s="48">
        <v>1427527</v>
      </c>
      <c r="CN63" s="48">
        <v>1779033</v>
      </c>
      <c r="CO63" s="48">
        <v>2340564</v>
      </c>
      <c r="CP63" s="48">
        <v>790858</v>
      </c>
      <c r="CQ63" s="48">
        <v>899050</v>
      </c>
      <c r="CR63" s="48">
        <v>869597</v>
      </c>
      <c r="CS63" s="48">
        <v>1353070</v>
      </c>
      <c r="CT63" s="48">
        <v>1504222</v>
      </c>
      <c r="CU63" s="48">
        <v>2396110</v>
      </c>
      <c r="CV63" s="48">
        <v>1757628</v>
      </c>
      <c r="CW63" s="48">
        <v>1230661</v>
      </c>
      <c r="CX63" s="48">
        <v>1377515</v>
      </c>
      <c r="CY63" s="48">
        <v>1622290</v>
      </c>
      <c r="CZ63" s="48">
        <v>1850596</v>
      </c>
      <c r="DA63" s="48">
        <v>1593027</v>
      </c>
      <c r="DB63" s="49">
        <v>1491872</v>
      </c>
      <c r="DS63" s="32"/>
      <c r="DT63" s="33"/>
      <c r="DU63" s="27"/>
      <c r="DV63" s="27"/>
    </row>
    <row r="64" spans="1:126" x14ac:dyDescent="0.2">
      <c r="A64" s="41"/>
      <c r="B64" s="36" t="s">
        <v>32</v>
      </c>
      <c r="C64" s="47">
        <v>3319615</v>
      </c>
      <c r="D64" s="48">
        <v>2824504</v>
      </c>
      <c r="E64" s="48">
        <v>2446456</v>
      </c>
      <c r="F64" s="48">
        <v>1767754</v>
      </c>
      <c r="G64" s="48">
        <v>1682263</v>
      </c>
      <c r="H64" s="48">
        <v>2923844</v>
      </c>
      <c r="I64" s="48">
        <v>2791595</v>
      </c>
      <c r="J64" s="48">
        <v>1953385</v>
      </c>
      <c r="K64" s="48">
        <v>2036498</v>
      </c>
      <c r="L64" s="48">
        <v>1936532</v>
      </c>
      <c r="M64" s="48">
        <v>2081865</v>
      </c>
      <c r="N64" s="48">
        <v>1526125</v>
      </c>
      <c r="O64" s="48">
        <v>1206901</v>
      </c>
      <c r="P64" s="48">
        <v>1783263</v>
      </c>
      <c r="Q64" s="48">
        <v>1639128</v>
      </c>
      <c r="R64" s="48">
        <v>2994046</v>
      </c>
      <c r="S64" s="48">
        <v>2813577</v>
      </c>
      <c r="T64" s="48">
        <v>2158416</v>
      </c>
      <c r="U64" s="48">
        <v>1841002</v>
      </c>
      <c r="V64" s="48">
        <v>2120498</v>
      </c>
      <c r="W64" s="48">
        <v>2067503</v>
      </c>
      <c r="X64" s="48">
        <v>1465713</v>
      </c>
      <c r="Y64" s="48">
        <v>1969258</v>
      </c>
      <c r="Z64" s="48">
        <v>2859717</v>
      </c>
      <c r="AA64" s="48">
        <v>1878468</v>
      </c>
      <c r="AB64" s="48">
        <v>3006283</v>
      </c>
      <c r="AC64" s="48">
        <v>2662815</v>
      </c>
      <c r="AD64" s="48">
        <v>2954497</v>
      </c>
      <c r="AE64" s="48">
        <v>2710342</v>
      </c>
      <c r="AF64" s="48">
        <v>3560978</v>
      </c>
      <c r="AG64" s="48">
        <v>2563596</v>
      </c>
      <c r="AH64" s="48">
        <v>1971128</v>
      </c>
      <c r="AI64" s="48">
        <v>1935971</v>
      </c>
      <c r="AJ64" s="48">
        <v>2560884</v>
      </c>
      <c r="AK64" s="48">
        <v>2504824</v>
      </c>
      <c r="AL64" s="48">
        <v>2037843</v>
      </c>
      <c r="AM64" s="48">
        <v>2898668</v>
      </c>
      <c r="AN64" s="48">
        <v>3161469</v>
      </c>
      <c r="AO64" s="48">
        <v>3588982</v>
      </c>
      <c r="AP64" s="48">
        <v>1505375</v>
      </c>
      <c r="AQ64" s="48">
        <v>1680421</v>
      </c>
      <c r="AR64" s="48">
        <v>2281209</v>
      </c>
      <c r="AS64" s="48">
        <v>1982585</v>
      </c>
      <c r="AT64" s="48">
        <v>3063297</v>
      </c>
      <c r="AU64" s="48">
        <v>4048434</v>
      </c>
      <c r="AV64" s="48">
        <v>3876448</v>
      </c>
      <c r="AW64" s="48">
        <v>2796116</v>
      </c>
      <c r="AX64" s="48">
        <v>3046567</v>
      </c>
      <c r="AY64" s="48">
        <v>2895157</v>
      </c>
      <c r="AZ64" s="48">
        <v>2555922</v>
      </c>
      <c r="BA64" s="48">
        <v>1933448</v>
      </c>
      <c r="BB64" s="48">
        <v>1956728</v>
      </c>
      <c r="BC64" s="48">
        <v>2142388</v>
      </c>
      <c r="BD64" s="48">
        <v>2157256</v>
      </c>
      <c r="BE64" s="48">
        <v>2419600</v>
      </c>
      <c r="BF64" s="48">
        <v>3279431</v>
      </c>
      <c r="BG64" s="48">
        <v>2153690</v>
      </c>
      <c r="BH64" s="48">
        <v>2307050</v>
      </c>
      <c r="BI64" s="48">
        <v>1720757</v>
      </c>
      <c r="BJ64" s="48">
        <v>2906683</v>
      </c>
      <c r="BK64" s="48">
        <v>2618085</v>
      </c>
      <c r="BL64" s="48">
        <v>2247361</v>
      </c>
      <c r="BM64" s="48">
        <v>1930103</v>
      </c>
      <c r="BN64" s="48">
        <v>1492556</v>
      </c>
      <c r="BO64" s="48">
        <v>960087</v>
      </c>
      <c r="BP64" s="48">
        <v>1315441</v>
      </c>
      <c r="BQ64" s="48">
        <v>1914001</v>
      </c>
      <c r="BR64" s="48">
        <v>2512009</v>
      </c>
      <c r="BS64" s="48">
        <v>1760034</v>
      </c>
      <c r="BT64" s="48">
        <v>1114079</v>
      </c>
      <c r="BU64" s="48">
        <v>1895296</v>
      </c>
      <c r="BV64" s="48">
        <v>2971065</v>
      </c>
      <c r="BW64" s="48">
        <v>1704916</v>
      </c>
      <c r="BX64" s="48">
        <v>1854934</v>
      </c>
      <c r="BY64" s="48">
        <v>2276434</v>
      </c>
      <c r="BZ64" s="48">
        <v>2524650</v>
      </c>
      <c r="CA64" s="48">
        <v>1680048</v>
      </c>
      <c r="CB64" s="48">
        <v>1600266</v>
      </c>
      <c r="CC64" s="48">
        <v>1787663</v>
      </c>
      <c r="CD64" s="48">
        <v>1360337</v>
      </c>
      <c r="CE64" s="48">
        <v>2802128</v>
      </c>
      <c r="CF64" s="48">
        <v>1914803</v>
      </c>
      <c r="CG64" s="48">
        <v>2991035</v>
      </c>
      <c r="CH64" s="48">
        <v>2068498</v>
      </c>
      <c r="CI64" s="48">
        <v>3506844</v>
      </c>
      <c r="CJ64" s="48">
        <v>2978282</v>
      </c>
      <c r="CK64" s="48">
        <v>1952880</v>
      </c>
      <c r="CL64" s="48">
        <v>1611141</v>
      </c>
      <c r="CM64" s="48">
        <v>2480622</v>
      </c>
      <c r="CN64" s="48">
        <v>3081579</v>
      </c>
      <c r="CO64" s="48">
        <v>4202420</v>
      </c>
      <c r="CP64" s="48">
        <v>1405632</v>
      </c>
      <c r="CQ64" s="48">
        <v>1496587</v>
      </c>
      <c r="CR64" s="48">
        <v>1470691</v>
      </c>
      <c r="CS64" s="48">
        <v>2134752</v>
      </c>
      <c r="CT64" s="48">
        <v>2406005</v>
      </c>
      <c r="CU64" s="48">
        <v>3964750</v>
      </c>
      <c r="CV64" s="48">
        <v>2907520</v>
      </c>
      <c r="CW64" s="48">
        <v>2032021</v>
      </c>
      <c r="CX64" s="48">
        <v>2285888</v>
      </c>
      <c r="CY64" s="48">
        <v>2564046</v>
      </c>
      <c r="CZ64" s="48">
        <v>3202425</v>
      </c>
      <c r="DA64" s="48">
        <v>2746297</v>
      </c>
      <c r="DB64" s="49">
        <v>2582608</v>
      </c>
      <c r="DS64" s="32"/>
      <c r="DT64" s="33"/>
      <c r="DU64" s="27"/>
      <c r="DV64" s="27"/>
    </row>
    <row r="65" spans="1:126" x14ac:dyDescent="0.2">
      <c r="A65" s="41"/>
      <c r="B65" s="36" t="s">
        <v>34</v>
      </c>
      <c r="C65" s="47">
        <v>5081357</v>
      </c>
      <c r="D65" s="48">
        <v>4448403</v>
      </c>
      <c r="E65" s="48">
        <v>3755024</v>
      </c>
      <c r="F65" s="48">
        <v>2638979</v>
      </c>
      <c r="G65" s="48">
        <v>2577017</v>
      </c>
      <c r="H65" s="48">
        <v>4615522</v>
      </c>
      <c r="I65" s="48">
        <v>4307106</v>
      </c>
      <c r="J65" s="48">
        <v>3301807</v>
      </c>
      <c r="K65" s="48">
        <v>3409115</v>
      </c>
      <c r="L65" s="48">
        <v>3253905</v>
      </c>
      <c r="M65" s="48">
        <v>3176097</v>
      </c>
      <c r="N65" s="48">
        <v>2441622</v>
      </c>
      <c r="O65" s="48">
        <v>1982549</v>
      </c>
      <c r="P65" s="48">
        <v>2698917</v>
      </c>
      <c r="Q65" s="48">
        <v>2592972</v>
      </c>
      <c r="R65" s="48">
        <v>4573136</v>
      </c>
      <c r="S65" s="48">
        <v>3778107</v>
      </c>
      <c r="T65" s="48">
        <v>3512458</v>
      </c>
      <c r="U65" s="48">
        <v>2969858</v>
      </c>
      <c r="V65" s="48">
        <v>3370229</v>
      </c>
      <c r="W65" s="48">
        <v>3099874</v>
      </c>
      <c r="X65" s="48">
        <v>2381616</v>
      </c>
      <c r="Y65" s="48">
        <v>3028853</v>
      </c>
      <c r="Z65" s="48">
        <v>4176447</v>
      </c>
      <c r="AA65" s="48">
        <v>2838262</v>
      </c>
      <c r="AB65" s="48">
        <v>4660499</v>
      </c>
      <c r="AC65" s="48">
        <v>4153357</v>
      </c>
      <c r="AD65" s="48">
        <v>4402339</v>
      </c>
      <c r="AE65" s="48">
        <v>3908501</v>
      </c>
      <c r="AF65" s="48">
        <v>5381745</v>
      </c>
      <c r="AG65" s="48">
        <v>3932579</v>
      </c>
      <c r="AH65" s="48">
        <v>3188699</v>
      </c>
      <c r="AI65" s="48">
        <v>3113814</v>
      </c>
      <c r="AJ65" s="48">
        <v>4111603</v>
      </c>
      <c r="AK65" s="48">
        <v>3928972</v>
      </c>
      <c r="AL65" s="48">
        <v>3366265</v>
      </c>
      <c r="AM65" s="48">
        <v>4443841</v>
      </c>
      <c r="AN65" s="48">
        <v>4856536</v>
      </c>
      <c r="AO65" s="48">
        <v>5257237</v>
      </c>
      <c r="AP65" s="48">
        <v>2391278</v>
      </c>
      <c r="AQ65" s="48">
        <v>2646010</v>
      </c>
      <c r="AR65" s="48">
        <v>3506590</v>
      </c>
      <c r="AS65" s="48">
        <v>3203129</v>
      </c>
      <c r="AT65" s="48">
        <v>4781229</v>
      </c>
      <c r="AU65" s="48">
        <v>6169783</v>
      </c>
      <c r="AV65" s="48">
        <v>5985852</v>
      </c>
      <c r="AW65" s="48">
        <v>4379027</v>
      </c>
      <c r="AX65" s="48">
        <v>4675648</v>
      </c>
      <c r="AY65" s="48">
        <v>4670310</v>
      </c>
      <c r="AZ65" s="48">
        <v>3998330</v>
      </c>
      <c r="BA65" s="48">
        <v>3004569</v>
      </c>
      <c r="BB65" s="48">
        <v>3118619</v>
      </c>
      <c r="BC65" s="48">
        <v>3388402</v>
      </c>
      <c r="BD65" s="48">
        <v>3531008</v>
      </c>
      <c r="BE65" s="48">
        <v>4049177</v>
      </c>
      <c r="BF65" s="48">
        <v>5110192</v>
      </c>
      <c r="BG65" s="48">
        <v>3492683</v>
      </c>
      <c r="BH65" s="48">
        <v>3856540</v>
      </c>
      <c r="BI65" s="48">
        <v>3062493</v>
      </c>
      <c r="BJ65" s="48">
        <v>4651164</v>
      </c>
      <c r="BK65" s="48">
        <v>4238458</v>
      </c>
      <c r="BL65" s="48">
        <v>3781887</v>
      </c>
      <c r="BM65" s="48">
        <v>3259836</v>
      </c>
      <c r="BN65" s="48">
        <v>2287060</v>
      </c>
      <c r="BO65" s="48">
        <v>1646745</v>
      </c>
      <c r="BP65" s="48">
        <v>2295420</v>
      </c>
      <c r="BQ65" s="48">
        <v>3155824</v>
      </c>
      <c r="BR65" s="48">
        <v>4086713</v>
      </c>
      <c r="BS65" s="48">
        <v>2898864</v>
      </c>
      <c r="BT65" s="48">
        <v>1922726</v>
      </c>
      <c r="BU65" s="48">
        <v>3092055</v>
      </c>
      <c r="BV65" s="48">
        <v>4684352</v>
      </c>
      <c r="BW65" s="48">
        <v>2964534</v>
      </c>
      <c r="BX65" s="48">
        <v>3231656</v>
      </c>
      <c r="BY65" s="48">
        <v>3825453</v>
      </c>
      <c r="BZ65" s="48">
        <v>4174881</v>
      </c>
      <c r="CA65" s="48">
        <v>2747047</v>
      </c>
      <c r="CB65" s="48">
        <v>2666503</v>
      </c>
      <c r="CC65" s="48">
        <v>2689142</v>
      </c>
      <c r="CD65" s="48">
        <v>2239819</v>
      </c>
      <c r="CE65" s="48">
        <v>4653690</v>
      </c>
      <c r="CF65" s="48">
        <v>3328533</v>
      </c>
      <c r="CG65" s="48">
        <v>5028221</v>
      </c>
      <c r="CH65" s="48">
        <v>3772122</v>
      </c>
      <c r="CI65" s="48">
        <v>5488735</v>
      </c>
      <c r="CJ65" s="48">
        <v>4911325</v>
      </c>
      <c r="CK65" s="48">
        <v>3448190</v>
      </c>
      <c r="CL65" s="48">
        <v>2992745</v>
      </c>
      <c r="CM65" s="48">
        <v>4069174</v>
      </c>
      <c r="CN65" s="48">
        <v>4819337</v>
      </c>
      <c r="CO65" s="48">
        <v>6381943</v>
      </c>
      <c r="CP65" s="48">
        <v>2377339</v>
      </c>
      <c r="CQ65" s="48">
        <v>2441294</v>
      </c>
      <c r="CR65" s="48">
        <v>2517374</v>
      </c>
      <c r="CS65" s="48">
        <v>3874891</v>
      </c>
      <c r="CT65" s="48">
        <v>4321105</v>
      </c>
      <c r="CU65" s="48">
        <v>6734421</v>
      </c>
      <c r="CV65" s="48">
        <v>4975653</v>
      </c>
      <c r="CW65" s="48">
        <v>3533634</v>
      </c>
      <c r="CX65" s="48">
        <v>3943581</v>
      </c>
      <c r="CY65" s="48">
        <v>4560905</v>
      </c>
      <c r="CZ65" s="48">
        <v>5307618</v>
      </c>
      <c r="DA65" s="48">
        <v>4722539</v>
      </c>
      <c r="DB65" s="49">
        <v>4435713</v>
      </c>
      <c r="DS65" s="32"/>
      <c r="DT65" s="33"/>
      <c r="DU65" s="27"/>
      <c r="DV65" s="27"/>
    </row>
    <row r="66" spans="1:126" x14ac:dyDescent="0.2">
      <c r="A66" s="41"/>
      <c r="B66" s="37" t="s">
        <v>35</v>
      </c>
      <c r="C66" s="47">
        <v>1107909</v>
      </c>
      <c r="D66" s="48">
        <v>982631</v>
      </c>
      <c r="E66" s="48">
        <v>833527</v>
      </c>
      <c r="F66" s="48">
        <v>644815</v>
      </c>
      <c r="G66" s="48">
        <v>682727</v>
      </c>
      <c r="H66" s="48">
        <v>1142184</v>
      </c>
      <c r="I66" s="48">
        <v>1021893</v>
      </c>
      <c r="J66" s="48">
        <v>855002</v>
      </c>
      <c r="K66" s="48">
        <v>832976</v>
      </c>
      <c r="L66" s="48">
        <v>857150</v>
      </c>
      <c r="M66" s="48">
        <v>787068</v>
      </c>
      <c r="N66" s="48">
        <v>622947</v>
      </c>
      <c r="O66" s="48">
        <v>531413</v>
      </c>
      <c r="P66" s="48">
        <v>640429</v>
      </c>
      <c r="Q66" s="48">
        <v>719863</v>
      </c>
      <c r="R66" s="48">
        <v>1020830</v>
      </c>
      <c r="S66" s="48">
        <v>878091</v>
      </c>
      <c r="T66" s="48">
        <v>867616</v>
      </c>
      <c r="U66" s="48">
        <v>750827</v>
      </c>
      <c r="V66" s="48">
        <v>840123</v>
      </c>
      <c r="W66" s="48">
        <v>746281</v>
      </c>
      <c r="X66" s="48">
        <v>636570</v>
      </c>
      <c r="Y66" s="48">
        <v>792456</v>
      </c>
      <c r="Z66" s="48">
        <v>981994</v>
      </c>
      <c r="AA66" s="48">
        <v>668045</v>
      </c>
      <c r="AB66" s="48">
        <v>1060821</v>
      </c>
      <c r="AC66" s="48">
        <v>1049797</v>
      </c>
      <c r="AD66" s="48">
        <v>1121616</v>
      </c>
      <c r="AE66" s="48">
        <v>980582</v>
      </c>
      <c r="AF66" s="48">
        <v>1153199</v>
      </c>
      <c r="AG66" s="48">
        <v>953143</v>
      </c>
      <c r="AH66" s="48">
        <v>830660</v>
      </c>
      <c r="AI66" s="48">
        <v>795465</v>
      </c>
      <c r="AJ66" s="48">
        <v>1037957</v>
      </c>
      <c r="AK66" s="48">
        <v>923782</v>
      </c>
      <c r="AL66" s="48">
        <v>865234</v>
      </c>
      <c r="AM66" s="48">
        <v>1010607</v>
      </c>
      <c r="AN66" s="48">
        <v>1076145</v>
      </c>
      <c r="AO66" s="48">
        <v>1015453</v>
      </c>
      <c r="AP66" s="48">
        <v>522852</v>
      </c>
      <c r="AQ66" s="48">
        <v>601426</v>
      </c>
      <c r="AR66" s="48">
        <v>787334</v>
      </c>
      <c r="AS66" s="48">
        <v>767764</v>
      </c>
      <c r="AT66" s="48">
        <v>973370</v>
      </c>
      <c r="AU66" s="48">
        <v>1261994</v>
      </c>
      <c r="AV66" s="48">
        <v>1377961</v>
      </c>
      <c r="AW66" s="48">
        <v>1122118</v>
      </c>
      <c r="AX66" s="48">
        <v>1090180</v>
      </c>
      <c r="AY66" s="48">
        <v>1091510</v>
      </c>
      <c r="AZ66" s="48">
        <v>891071</v>
      </c>
      <c r="BA66" s="48">
        <v>668814</v>
      </c>
      <c r="BB66" s="48">
        <v>726511</v>
      </c>
      <c r="BC66" s="48">
        <v>804205</v>
      </c>
      <c r="BD66" s="48">
        <v>819891</v>
      </c>
      <c r="BE66" s="48">
        <v>914540</v>
      </c>
      <c r="BF66" s="48">
        <v>1066202</v>
      </c>
      <c r="BG66" s="48">
        <v>800831</v>
      </c>
      <c r="BH66" s="48">
        <v>905959</v>
      </c>
      <c r="BI66" s="48">
        <v>763558</v>
      </c>
      <c r="BJ66" s="48">
        <v>937169</v>
      </c>
      <c r="BK66" s="48">
        <v>871041</v>
      </c>
      <c r="BL66" s="48">
        <v>840777</v>
      </c>
      <c r="BM66" s="48">
        <v>707734</v>
      </c>
      <c r="BN66" s="48">
        <v>488494</v>
      </c>
      <c r="BO66" s="48">
        <v>382598</v>
      </c>
      <c r="BP66" s="48">
        <v>511589</v>
      </c>
      <c r="BQ66" s="48">
        <v>672893</v>
      </c>
      <c r="BR66" s="48">
        <v>841467</v>
      </c>
      <c r="BS66" s="48">
        <v>593094</v>
      </c>
      <c r="BT66" s="48">
        <v>436420</v>
      </c>
      <c r="BU66" s="48">
        <v>664154</v>
      </c>
      <c r="BV66" s="48">
        <v>891455</v>
      </c>
      <c r="BW66" s="48">
        <v>690254</v>
      </c>
      <c r="BX66" s="48">
        <v>726449</v>
      </c>
      <c r="BY66" s="48">
        <v>759558</v>
      </c>
      <c r="BZ66" s="48">
        <v>793949</v>
      </c>
      <c r="CA66" s="48">
        <v>560976</v>
      </c>
      <c r="CB66" s="48">
        <v>564723</v>
      </c>
      <c r="CC66" s="48">
        <v>553163</v>
      </c>
      <c r="CD66" s="48">
        <v>547062</v>
      </c>
      <c r="CE66" s="48">
        <v>965604</v>
      </c>
      <c r="CF66" s="48">
        <v>724293</v>
      </c>
      <c r="CG66" s="48">
        <v>998033</v>
      </c>
      <c r="CH66" s="48">
        <v>848192</v>
      </c>
      <c r="CI66" s="48">
        <v>1127007</v>
      </c>
      <c r="CJ66" s="48">
        <v>991495</v>
      </c>
      <c r="CK66" s="48">
        <v>747124</v>
      </c>
      <c r="CL66" s="48">
        <v>672032</v>
      </c>
      <c r="CM66" s="48">
        <v>810669</v>
      </c>
      <c r="CN66" s="48">
        <v>966681</v>
      </c>
      <c r="CO66" s="48">
        <v>980991</v>
      </c>
      <c r="CP66" s="48">
        <v>479072</v>
      </c>
      <c r="CQ66" s="48">
        <v>510822</v>
      </c>
      <c r="CR66" s="48">
        <v>549383</v>
      </c>
      <c r="CS66" s="48">
        <v>891354</v>
      </c>
      <c r="CT66" s="48">
        <v>933343</v>
      </c>
      <c r="CU66" s="48">
        <v>1397683</v>
      </c>
      <c r="CV66" s="48">
        <v>1102476</v>
      </c>
      <c r="CW66" s="48">
        <v>835696</v>
      </c>
      <c r="CX66" s="48">
        <v>851139</v>
      </c>
      <c r="CY66" s="48">
        <v>1033626</v>
      </c>
      <c r="CZ66" s="48">
        <v>1136321</v>
      </c>
      <c r="DA66" s="48">
        <v>1046851</v>
      </c>
      <c r="DB66" s="49">
        <v>987441</v>
      </c>
      <c r="DS66" s="32"/>
      <c r="DT66" s="33"/>
      <c r="DU66" s="27"/>
      <c r="DV66" s="27"/>
    </row>
    <row r="67" spans="1:126" x14ac:dyDescent="0.2">
      <c r="B67" s="37" t="s">
        <v>36</v>
      </c>
      <c r="C67" s="47">
        <v>1909357</v>
      </c>
      <c r="D67" s="48">
        <v>1663803</v>
      </c>
      <c r="E67" s="48">
        <v>1407474</v>
      </c>
      <c r="F67" s="48">
        <v>1089203</v>
      </c>
      <c r="G67" s="48">
        <v>1148222</v>
      </c>
      <c r="H67" s="48">
        <v>1947275</v>
      </c>
      <c r="I67" s="48">
        <v>1727607</v>
      </c>
      <c r="J67" s="48">
        <v>1433350</v>
      </c>
      <c r="K67" s="48">
        <v>1397483</v>
      </c>
      <c r="L67" s="48">
        <v>1428268</v>
      </c>
      <c r="M67" s="48">
        <v>1301376</v>
      </c>
      <c r="N67" s="48">
        <v>1019017</v>
      </c>
      <c r="O67" s="48">
        <v>867837</v>
      </c>
      <c r="P67" s="48">
        <v>1090641</v>
      </c>
      <c r="Q67" s="48">
        <v>1214263</v>
      </c>
      <c r="R67" s="48">
        <v>1713302</v>
      </c>
      <c r="S67" s="48">
        <v>1522022</v>
      </c>
      <c r="T67" s="48">
        <v>1420449</v>
      </c>
      <c r="U67" s="48">
        <v>1251596</v>
      </c>
      <c r="V67" s="48">
        <v>1421048</v>
      </c>
      <c r="W67" s="48">
        <v>1256458</v>
      </c>
      <c r="X67" s="48">
        <v>1068465</v>
      </c>
      <c r="Y67" s="48">
        <v>1340852</v>
      </c>
      <c r="Z67" s="48">
        <v>1707239</v>
      </c>
      <c r="AA67" s="48">
        <v>1124038</v>
      </c>
      <c r="AB67" s="48">
        <v>1872771</v>
      </c>
      <c r="AC67" s="48">
        <v>1861567</v>
      </c>
      <c r="AD67" s="48">
        <v>1989034</v>
      </c>
      <c r="AE67" s="48">
        <v>1697644</v>
      </c>
      <c r="AF67" s="48">
        <v>2030756</v>
      </c>
      <c r="AG67" s="48">
        <v>1674599</v>
      </c>
      <c r="AH67" s="48">
        <v>1448642</v>
      </c>
      <c r="AI67" s="48">
        <v>1392061</v>
      </c>
      <c r="AJ67" s="48">
        <v>1832777</v>
      </c>
      <c r="AK67" s="48">
        <v>1631203</v>
      </c>
      <c r="AL67" s="48">
        <v>1513641</v>
      </c>
      <c r="AM67" s="48">
        <v>1776468</v>
      </c>
      <c r="AN67" s="48">
        <v>1889899</v>
      </c>
      <c r="AO67" s="48">
        <v>1785538</v>
      </c>
      <c r="AP67" s="48">
        <v>917763</v>
      </c>
      <c r="AQ67" s="48">
        <v>1039103</v>
      </c>
      <c r="AR67" s="48">
        <v>1376062</v>
      </c>
      <c r="AS67" s="48">
        <v>1288269</v>
      </c>
      <c r="AT67" s="48">
        <v>1697572</v>
      </c>
      <c r="AU67" s="48">
        <v>2221440</v>
      </c>
      <c r="AV67" s="48">
        <v>2403219</v>
      </c>
      <c r="AW67" s="48">
        <v>1972976</v>
      </c>
      <c r="AX67" s="48">
        <v>1931149</v>
      </c>
      <c r="AY67" s="48">
        <v>1902888</v>
      </c>
      <c r="AZ67" s="48">
        <v>1556978</v>
      </c>
      <c r="BA67" s="48">
        <v>1176626</v>
      </c>
      <c r="BB67" s="48">
        <v>1240113</v>
      </c>
      <c r="BC67" s="48">
        <v>1418915</v>
      </c>
      <c r="BD67" s="48">
        <v>1449937</v>
      </c>
      <c r="BE67" s="48">
        <v>1616348</v>
      </c>
      <c r="BF67" s="48">
        <v>1877661</v>
      </c>
      <c r="BG67" s="48">
        <v>1356606</v>
      </c>
      <c r="BH67" s="48">
        <v>1544673</v>
      </c>
      <c r="BI67" s="48">
        <v>1287323</v>
      </c>
      <c r="BJ67" s="48">
        <v>1601570</v>
      </c>
      <c r="BK67" s="48">
        <v>1506330</v>
      </c>
      <c r="BL67" s="48">
        <v>1460472</v>
      </c>
      <c r="BM67" s="48">
        <v>1192977</v>
      </c>
      <c r="BN67" s="48">
        <v>860717</v>
      </c>
      <c r="BO67" s="48">
        <v>631263</v>
      </c>
      <c r="BP67" s="48">
        <v>870821</v>
      </c>
      <c r="BQ67" s="48">
        <v>1180099</v>
      </c>
      <c r="BR67" s="48">
        <v>1459964</v>
      </c>
      <c r="BS67" s="48">
        <v>1019071</v>
      </c>
      <c r="BT67" s="48">
        <v>746905</v>
      </c>
      <c r="BU67" s="48">
        <v>1119344</v>
      </c>
      <c r="BV67" s="48">
        <v>1512812</v>
      </c>
      <c r="BW67" s="48">
        <v>1115768</v>
      </c>
      <c r="BX67" s="48">
        <v>1221501</v>
      </c>
      <c r="BY67" s="48">
        <v>1273931</v>
      </c>
      <c r="BZ67" s="48">
        <v>1353058</v>
      </c>
      <c r="CA67" s="48">
        <v>924133</v>
      </c>
      <c r="CB67" s="48">
        <v>937813</v>
      </c>
      <c r="CC67" s="48">
        <v>908487</v>
      </c>
      <c r="CD67" s="48">
        <v>893843</v>
      </c>
      <c r="CE67" s="48">
        <v>1622254</v>
      </c>
      <c r="CF67" s="48">
        <v>1206161</v>
      </c>
      <c r="CG67" s="48">
        <v>1644248</v>
      </c>
      <c r="CH67" s="48">
        <v>1436245</v>
      </c>
      <c r="CI67" s="48">
        <v>1931826</v>
      </c>
      <c r="CJ67" s="48">
        <v>1736057</v>
      </c>
      <c r="CK67" s="48">
        <v>1308361</v>
      </c>
      <c r="CL67" s="48">
        <v>1145797</v>
      </c>
      <c r="CM67" s="48">
        <v>1407219</v>
      </c>
      <c r="CN67" s="48">
        <v>1643732</v>
      </c>
      <c r="CO67" s="48">
        <v>1716722</v>
      </c>
      <c r="CP67" s="48">
        <v>837512</v>
      </c>
      <c r="CQ67" s="48">
        <v>874962</v>
      </c>
      <c r="CR67" s="48">
        <v>946653</v>
      </c>
      <c r="CS67" s="48">
        <v>1453607</v>
      </c>
      <c r="CT67" s="48">
        <v>1538839</v>
      </c>
      <c r="CU67" s="48">
        <v>2340434</v>
      </c>
      <c r="CV67" s="48">
        <v>1837438</v>
      </c>
      <c r="CW67" s="48">
        <v>1394654</v>
      </c>
      <c r="CX67" s="48">
        <v>1420071</v>
      </c>
      <c r="CY67" s="48">
        <v>1713814</v>
      </c>
      <c r="CZ67" s="48">
        <v>1965833</v>
      </c>
      <c r="DA67" s="48">
        <v>1808335</v>
      </c>
      <c r="DB67" s="49">
        <v>1708121</v>
      </c>
      <c r="DS67" s="32"/>
      <c r="DT67" s="33"/>
      <c r="DU67" s="27"/>
      <c r="DV67" s="27"/>
    </row>
    <row r="68" spans="1:126" x14ac:dyDescent="0.2">
      <c r="B68" s="37" t="s">
        <v>37</v>
      </c>
      <c r="C68" s="47">
        <v>3664925</v>
      </c>
      <c r="D68" s="48">
        <v>3202789</v>
      </c>
      <c r="E68" s="48">
        <v>2674601</v>
      </c>
      <c r="F68" s="48">
        <v>1987899</v>
      </c>
      <c r="G68" s="48">
        <v>2095299</v>
      </c>
      <c r="H68" s="48">
        <v>3647592</v>
      </c>
      <c r="I68" s="48">
        <v>3299692</v>
      </c>
      <c r="J68" s="48">
        <v>2813628</v>
      </c>
      <c r="K68" s="48">
        <v>2770157</v>
      </c>
      <c r="L68" s="48">
        <v>2822472</v>
      </c>
      <c r="M68" s="48">
        <v>2527335</v>
      </c>
      <c r="N68" s="48">
        <v>2000314</v>
      </c>
      <c r="O68" s="48">
        <v>1702507</v>
      </c>
      <c r="P68" s="48">
        <v>2109017</v>
      </c>
      <c r="Q68" s="48">
        <v>2271374</v>
      </c>
      <c r="R68" s="48">
        <v>3206170</v>
      </c>
      <c r="S68" s="48">
        <v>2812105</v>
      </c>
      <c r="T68" s="48">
        <v>2811904</v>
      </c>
      <c r="U68" s="48">
        <v>2453581</v>
      </c>
      <c r="V68" s="48">
        <v>2698080</v>
      </c>
      <c r="W68" s="48">
        <v>2408245</v>
      </c>
      <c r="X68" s="48">
        <v>2064175</v>
      </c>
      <c r="Y68" s="48">
        <v>2484924</v>
      </c>
      <c r="Z68" s="48">
        <v>3135015</v>
      </c>
      <c r="AA68" s="48">
        <v>2121409</v>
      </c>
      <c r="AB68" s="48">
        <v>3542484</v>
      </c>
      <c r="AC68" s="48">
        <v>3527978</v>
      </c>
      <c r="AD68" s="48">
        <v>3639601</v>
      </c>
      <c r="AE68" s="48">
        <v>3128079</v>
      </c>
      <c r="AF68" s="48">
        <v>3748610</v>
      </c>
      <c r="AG68" s="48">
        <v>3192389</v>
      </c>
      <c r="AH68" s="48">
        <v>2736201</v>
      </c>
      <c r="AI68" s="48">
        <v>2665210</v>
      </c>
      <c r="AJ68" s="48">
        <v>3507237</v>
      </c>
      <c r="AK68" s="48">
        <v>3141603</v>
      </c>
      <c r="AL68" s="48">
        <v>2949814</v>
      </c>
      <c r="AM68" s="48">
        <v>3355346</v>
      </c>
      <c r="AN68" s="48">
        <v>3595637</v>
      </c>
      <c r="AO68" s="48">
        <v>3406363</v>
      </c>
      <c r="AP68" s="48">
        <v>1799460</v>
      </c>
      <c r="AQ68" s="48">
        <v>1963637</v>
      </c>
      <c r="AR68" s="48">
        <v>2536056</v>
      </c>
      <c r="AS68" s="48">
        <v>2482331</v>
      </c>
      <c r="AT68" s="48">
        <v>3265350</v>
      </c>
      <c r="AU68" s="48">
        <v>4302035</v>
      </c>
      <c r="AV68" s="48">
        <v>4603671</v>
      </c>
      <c r="AW68" s="48">
        <v>3771783</v>
      </c>
      <c r="AX68" s="48">
        <v>3736300</v>
      </c>
      <c r="AY68" s="48">
        <v>3698847</v>
      </c>
      <c r="AZ68" s="48">
        <v>2949944</v>
      </c>
      <c r="BA68" s="48">
        <v>2322105</v>
      </c>
      <c r="BB68" s="48">
        <v>2474745</v>
      </c>
      <c r="BC68" s="48">
        <v>2792982</v>
      </c>
      <c r="BD68" s="48">
        <v>2821269</v>
      </c>
      <c r="BE68" s="48">
        <v>3229031</v>
      </c>
      <c r="BF68" s="48">
        <v>3772950</v>
      </c>
      <c r="BG68" s="48">
        <v>2817576</v>
      </c>
      <c r="BH68" s="48">
        <v>3228757</v>
      </c>
      <c r="BI68" s="48">
        <v>2743386</v>
      </c>
      <c r="BJ68" s="48">
        <v>3466449</v>
      </c>
      <c r="BK68" s="48">
        <v>3237078</v>
      </c>
      <c r="BL68" s="48">
        <v>3070307</v>
      </c>
      <c r="BM68" s="48">
        <v>2438176</v>
      </c>
      <c r="BN68" s="48">
        <v>1738256</v>
      </c>
      <c r="BO68" s="48">
        <v>1246696</v>
      </c>
      <c r="BP68" s="48">
        <v>1818626</v>
      </c>
      <c r="BQ68" s="48">
        <v>2438986</v>
      </c>
      <c r="BR68" s="48">
        <v>3047823</v>
      </c>
      <c r="BS68" s="48">
        <v>2240860</v>
      </c>
      <c r="BT68" s="48">
        <v>1646410</v>
      </c>
      <c r="BU68" s="48">
        <v>2410511</v>
      </c>
      <c r="BV68" s="48">
        <v>3261220</v>
      </c>
      <c r="BW68" s="48">
        <v>2456572</v>
      </c>
      <c r="BX68" s="48">
        <v>2574217</v>
      </c>
      <c r="BY68" s="48">
        <v>2692170</v>
      </c>
      <c r="BZ68" s="48">
        <v>2834027</v>
      </c>
      <c r="CA68" s="48">
        <v>2017238</v>
      </c>
      <c r="CB68" s="48">
        <v>2013002</v>
      </c>
      <c r="CC68" s="48">
        <v>1877212</v>
      </c>
      <c r="CD68" s="48">
        <v>1830833</v>
      </c>
      <c r="CE68" s="48">
        <v>3364704</v>
      </c>
      <c r="CF68" s="48">
        <v>2572443</v>
      </c>
      <c r="CG68" s="48">
        <v>3529673</v>
      </c>
      <c r="CH68" s="48">
        <v>3166633</v>
      </c>
      <c r="CI68" s="48">
        <v>4092711</v>
      </c>
      <c r="CJ68" s="48">
        <v>3683417</v>
      </c>
      <c r="CK68" s="48">
        <v>2840805</v>
      </c>
      <c r="CL68" s="48">
        <v>2547362</v>
      </c>
      <c r="CM68" s="48">
        <v>3027136</v>
      </c>
      <c r="CN68" s="48">
        <v>3470536</v>
      </c>
      <c r="CO68" s="48">
        <v>3630690</v>
      </c>
      <c r="CP68" s="48">
        <v>1757796</v>
      </c>
      <c r="CQ68" s="48">
        <v>1856767</v>
      </c>
      <c r="CR68" s="48">
        <v>1978606</v>
      </c>
      <c r="CS68" s="48">
        <v>3121503</v>
      </c>
      <c r="CT68" s="48">
        <v>3334946</v>
      </c>
      <c r="CU68" s="48">
        <v>4909602</v>
      </c>
      <c r="CV68" s="48">
        <v>3944552</v>
      </c>
      <c r="CW68" s="48">
        <v>2990255</v>
      </c>
      <c r="CX68" s="48">
        <v>3059844</v>
      </c>
      <c r="CY68" s="48">
        <v>3673801</v>
      </c>
      <c r="CZ68" s="48">
        <v>4135174</v>
      </c>
      <c r="DA68" s="48">
        <v>3740014</v>
      </c>
      <c r="DB68" s="49">
        <v>3519560</v>
      </c>
      <c r="DS68" s="32"/>
      <c r="DT68" s="33"/>
      <c r="DU68" s="27"/>
      <c r="DV68" s="27"/>
    </row>
    <row r="69" spans="1:126" x14ac:dyDescent="0.2">
      <c r="B69" s="37" t="s">
        <v>38</v>
      </c>
      <c r="C69" s="47">
        <v>816479</v>
      </c>
      <c r="D69" s="48">
        <v>782708</v>
      </c>
      <c r="E69" s="48">
        <v>617730</v>
      </c>
      <c r="F69" s="48">
        <v>381912</v>
      </c>
      <c r="G69" s="48">
        <v>329859</v>
      </c>
      <c r="H69" s="48">
        <v>926514</v>
      </c>
      <c r="I69" s="48">
        <v>870632</v>
      </c>
      <c r="J69" s="48">
        <v>466469</v>
      </c>
      <c r="K69" s="48">
        <v>594970</v>
      </c>
      <c r="L69" s="48">
        <v>490892.99999999994</v>
      </c>
      <c r="M69" s="48">
        <v>549187</v>
      </c>
      <c r="N69" s="48">
        <v>267646</v>
      </c>
      <c r="O69" s="48">
        <v>401419</v>
      </c>
      <c r="P69" s="48">
        <v>463808</v>
      </c>
      <c r="Q69" s="48">
        <v>401127.99999999994</v>
      </c>
      <c r="R69" s="48">
        <v>1042627</v>
      </c>
      <c r="S69" s="48">
        <v>510868</v>
      </c>
      <c r="T69" s="48">
        <v>555757</v>
      </c>
      <c r="U69" s="48">
        <v>371517</v>
      </c>
      <c r="V69" s="48">
        <v>650100</v>
      </c>
      <c r="W69" s="48">
        <v>394696.00000000006</v>
      </c>
      <c r="X69" s="48">
        <v>244805.99999999997</v>
      </c>
      <c r="Y69" s="48">
        <v>440009</v>
      </c>
      <c r="Z69" s="48">
        <v>809185</v>
      </c>
      <c r="AA69" s="48">
        <v>497002</v>
      </c>
      <c r="AB69" s="48">
        <v>949645.99999999988</v>
      </c>
      <c r="AC69" s="48">
        <v>386078.99999999994</v>
      </c>
      <c r="AD69" s="48">
        <v>747830.99999999988</v>
      </c>
      <c r="AE69" s="48">
        <v>540520</v>
      </c>
      <c r="AF69" s="48">
        <v>1214914</v>
      </c>
      <c r="AG69" s="48">
        <v>847271</v>
      </c>
      <c r="AH69" s="48">
        <v>362350</v>
      </c>
      <c r="AI69" s="48">
        <v>370993</v>
      </c>
      <c r="AJ69" s="48">
        <v>963674</v>
      </c>
      <c r="AK69" s="48">
        <v>528963</v>
      </c>
      <c r="AL69" s="48">
        <v>410237</v>
      </c>
      <c r="AM69" s="48">
        <v>781911</v>
      </c>
      <c r="AN69" s="48">
        <v>899799</v>
      </c>
      <c r="AO69" s="48">
        <v>990359.00000000012</v>
      </c>
      <c r="AP69" s="48">
        <v>140753</v>
      </c>
      <c r="AQ69" s="48">
        <v>497908</v>
      </c>
      <c r="AR69" s="48">
        <v>836939</v>
      </c>
      <c r="AS69" s="48">
        <v>376214</v>
      </c>
      <c r="AT69" s="48">
        <v>1118526</v>
      </c>
      <c r="AU69" s="48">
        <v>1172989.0000000002</v>
      </c>
      <c r="AV69" s="48">
        <v>1037197</v>
      </c>
      <c r="AW69" s="48">
        <v>561288</v>
      </c>
      <c r="AX69" s="48">
        <v>693672</v>
      </c>
      <c r="AY69" s="48">
        <v>828665</v>
      </c>
      <c r="AZ69" s="48">
        <v>829662</v>
      </c>
      <c r="BA69" s="48">
        <v>469640</v>
      </c>
      <c r="BB69" s="48">
        <v>633087</v>
      </c>
      <c r="BC69" s="48">
        <v>615316</v>
      </c>
      <c r="BD69" s="48">
        <v>586268</v>
      </c>
      <c r="BE69" s="48">
        <v>478896</v>
      </c>
      <c r="BF69" s="48">
        <v>761970.00000000012</v>
      </c>
      <c r="BG69" s="48">
        <v>482050</v>
      </c>
      <c r="BH69" s="48">
        <v>372831</v>
      </c>
      <c r="BI69" s="48">
        <v>338437</v>
      </c>
      <c r="BJ69" s="48">
        <v>1073939.9999999998</v>
      </c>
      <c r="BK69" s="48">
        <v>844453.00000000012</v>
      </c>
      <c r="BL69" s="48">
        <v>529007</v>
      </c>
      <c r="BM69" s="48">
        <v>516833</v>
      </c>
      <c r="BN69" s="48">
        <v>426341</v>
      </c>
      <c r="BO69" s="48">
        <v>243230.99999999997</v>
      </c>
      <c r="BP69" s="48">
        <v>298889</v>
      </c>
      <c r="BQ69" s="48">
        <v>697604.99999999988</v>
      </c>
      <c r="BR69" s="48">
        <v>789957</v>
      </c>
      <c r="BS69" s="48">
        <v>289957</v>
      </c>
      <c r="BT69" s="48">
        <v>176183</v>
      </c>
      <c r="BU69" s="48">
        <v>683007</v>
      </c>
      <c r="BV69" s="48">
        <v>1145018</v>
      </c>
      <c r="BW69" s="48">
        <v>329463</v>
      </c>
      <c r="BX69" s="48">
        <v>585805</v>
      </c>
      <c r="BY69" s="48">
        <v>754690</v>
      </c>
      <c r="BZ69" s="48">
        <v>807850</v>
      </c>
      <c r="CA69" s="48">
        <v>505095</v>
      </c>
      <c r="CB69" s="48">
        <v>432294</v>
      </c>
      <c r="CC69" s="48">
        <v>675148.00000000012</v>
      </c>
      <c r="CD69" s="48">
        <v>403912</v>
      </c>
      <c r="CE69" s="48">
        <v>968954</v>
      </c>
      <c r="CF69" s="48">
        <v>422864</v>
      </c>
      <c r="CG69" s="48">
        <v>1069421</v>
      </c>
      <c r="CH69" s="48">
        <v>432339</v>
      </c>
      <c r="CI69" s="48">
        <v>1243429</v>
      </c>
      <c r="CJ69" s="48">
        <v>995722.99999999988</v>
      </c>
      <c r="CK69" s="48">
        <v>527427</v>
      </c>
      <c r="CL69" s="48">
        <v>245526</v>
      </c>
      <c r="CM69" s="48">
        <v>599478</v>
      </c>
      <c r="CN69" s="48">
        <v>1325914</v>
      </c>
      <c r="CO69" s="48">
        <v>1475935.9999999998</v>
      </c>
      <c r="CP69" s="48">
        <v>142330</v>
      </c>
      <c r="CQ69" s="48">
        <v>451921</v>
      </c>
      <c r="CR69" s="48">
        <v>388294</v>
      </c>
      <c r="CS69" s="48">
        <v>562689</v>
      </c>
      <c r="CT69" s="48">
        <v>789989</v>
      </c>
      <c r="CU69" s="48">
        <v>1496057.9999999998</v>
      </c>
      <c r="CV69" s="48">
        <v>677677</v>
      </c>
      <c r="CW69" s="48">
        <v>322261</v>
      </c>
      <c r="CX69" s="48">
        <v>420215</v>
      </c>
      <c r="CY69" s="48">
        <v>671601</v>
      </c>
      <c r="CZ69" s="48">
        <v>813568.00000000012</v>
      </c>
      <c r="DA69" s="48">
        <v>920301</v>
      </c>
      <c r="DB69" s="49">
        <v>990523</v>
      </c>
      <c r="DS69" s="32"/>
      <c r="DT69" s="33"/>
      <c r="DU69" s="27"/>
      <c r="DV69" s="27"/>
    </row>
    <row r="70" spans="1:126" x14ac:dyDescent="0.2">
      <c r="B70" s="37" t="s">
        <v>39</v>
      </c>
      <c r="C70" s="47">
        <v>439497</v>
      </c>
      <c r="D70" s="48">
        <v>450100</v>
      </c>
      <c r="E70" s="48">
        <v>284507</v>
      </c>
      <c r="F70" s="48">
        <v>210297</v>
      </c>
      <c r="G70" s="48">
        <v>202693</v>
      </c>
      <c r="H70" s="48">
        <v>613975</v>
      </c>
      <c r="I70" s="48">
        <v>508460</v>
      </c>
      <c r="J70" s="48">
        <v>309891</v>
      </c>
      <c r="K70" s="48">
        <v>368683</v>
      </c>
      <c r="L70" s="48">
        <v>354112</v>
      </c>
      <c r="M70" s="48">
        <v>228749</v>
      </c>
      <c r="N70" s="48">
        <v>131917</v>
      </c>
      <c r="O70" s="48">
        <v>247617</v>
      </c>
      <c r="P70" s="48">
        <v>251044</v>
      </c>
      <c r="Q70" s="48">
        <v>256803</v>
      </c>
      <c r="R70" s="48">
        <v>551803</v>
      </c>
      <c r="S70" s="48">
        <v>261169</v>
      </c>
      <c r="T70" s="48">
        <v>331958</v>
      </c>
      <c r="U70" s="48">
        <v>221960</v>
      </c>
      <c r="V70" s="48">
        <v>403801</v>
      </c>
      <c r="W70" s="48">
        <v>187936</v>
      </c>
      <c r="X70" s="48">
        <v>142241</v>
      </c>
      <c r="Y70" s="48">
        <v>266033</v>
      </c>
      <c r="Z70" s="48">
        <v>407373</v>
      </c>
      <c r="AA70" s="48">
        <v>200861</v>
      </c>
      <c r="AB70" s="48">
        <v>543588</v>
      </c>
      <c r="AC70" s="48">
        <v>229368</v>
      </c>
      <c r="AD70" s="48">
        <v>473455</v>
      </c>
      <c r="AE70" s="48">
        <v>348220</v>
      </c>
      <c r="AF70" s="48">
        <v>685763</v>
      </c>
      <c r="AG70" s="48">
        <v>535086</v>
      </c>
      <c r="AH70" s="48">
        <v>220380</v>
      </c>
      <c r="AI70" s="48">
        <v>214746</v>
      </c>
      <c r="AJ70" s="48">
        <v>673285</v>
      </c>
      <c r="AK70" s="48">
        <v>306530</v>
      </c>
      <c r="AL70" s="48">
        <v>272795</v>
      </c>
      <c r="AM70" s="48">
        <v>429418</v>
      </c>
      <c r="AN70" s="48">
        <v>520126</v>
      </c>
      <c r="AO70" s="48">
        <v>492663</v>
      </c>
      <c r="AP70" s="48">
        <v>91322</v>
      </c>
      <c r="AQ70" s="48">
        <v>266641</v>
      </c>
      <c r="AR70" s="48">
        <v>476084</v>
      </c>
      <c r="AS70" s="48">
        <v>199652</v>
      </c>
      <c r="AT70" s="48">
        <v>576857</v>
      </c>
      <c r="AU70" s="48">
        <v>579096</v>
      </c>
      <c r="AV70" s="48">
        <v>616108</v>
      </c>
      <c r="AW70" s="48">
        <v>395131</v>
      </c>
      <c r="AX70" s="48">
        <v>362944</v>
      </c>
      <c r="AY70" s="48">
        <v>449414</v>
      </c>
      <c r="AZ70" s="48">
        <v>465774</v>
      </c>
      <c r="BA70" s="48">
        <v>260250</v>
      </c>
      <c r="BB70" s="48">
        <v>382616</v>
      </c>
      <c r="BC70" s="48">
        <v>408119</v>
      </c>
      <c r="BD70" s="48">
        <v>381511</v>
      </c>
      <c r="BE70" s="48">
        <v>321879</v>
      </c>
      <c r="BF70" s="48">
        <v>410517</v>
      </c>
      <c r="BG70" s="48">
        <v>269655</v>
      </c>
      <c r="BH70" s="48">
        <v>189761</v>
      </c>
      <c r="BI70" s="48">
        <v>209754</v>
      </c>
      <c r="BJ70" s="48">
        <v>518091</v>
      </c>
      <c r="BK70" s="48">
        <v>421268</v>
      </c>
      <c r="BL70" s="48">
        <v>276782</v>
      </c>
      <c r="BM70" s="48">
        <v>257793</v>
      </c>
      <c r="BN70" s="48">
        <v>219870</v>
      </c>
      <c r="BO70" s="48">
        <v>142167</v>
      </c>
      <c r="BP70" s="48">
        <v>161255</v>
      </c>
      <c r="BQ70" s="48">
        <v>402021</v>
      </c>
      <c r="BR70" s="48">
        <v>439143</v>
      </c>
      <c r="BS70" s="48">
        <v>134856</v>
      </c>
      <c r="BT70" s="48">
        <v>90234</v>
      </c>
      <c r="BU70" s="48">
        <v>377996</v>
      </c>
      <c r="BV70" s="48">
        <v>560016</v>
      </c>
      <c r="BW70" s="48">
        <v>186351</v>
      </c>
      <c r="BX70" s="48">
        <v>360479</v>
      </c>
      <c r="BY70" s="48">
        <v>400359</v>
      </c>
      <c r="BZ70" s="48">
        <v>381218</v>
      </c>
      <c r="CA70" s="48">
        <v>232993</v>
      </c>
      <c r="CB70" s="48">
        <v>234372</v>
      </c>
      <c r="CC70" s="48">
        <v>286697</v>
      </c>
      <c r="CD70" s="48">
        <v>252778</v>
      </c>
      <c r="CE70" s="48">
        <v>521296</v>
      </c>
      <c r="CF70" s="48">
        <v>248454</v>
      </c>
      <c r="CG70" s="48">
        <v>537792</v>
      </c>
      <c r="CH70" s="48">
        <v>238863</v>
      </c>
      <c r="CI70" s="48">
        <v>629017</v>
      </c>
      <c r="CJ70" s="48">
        <v>557385</v>
      </c>
      <c r="CK70" s="48">
        <v>347400</v>
      </c>
      <c r="CL70" s="48">
        <v>156085</v>
      </c>
      <c r="CM70" s="48">
        <v>272091</v>
      </c>
      <c r="CN70" s="48">
        <v>705192</v>
      </c>
      <c r="CO70" s="48">
        <v>617298</v>
      </c>
      <c r="CP70" s="48">
        <v>83694</v>
      </c>
      <c r="CQ70" s="48">
        <v>206148</v>
      </c>
      <c r="CR70" s="48">
        <v>200026</v>
      </c>
      <c r="CS70" s="48">
        <v>358794</v>
      </c>
      <c r="CT70" s="48">
        <v>446955</v>
      </c>
      <c r="CU70" s="48">
        <v>854866</v>
      </c>
      <c r="CV70" s="48">
        <v>374406</v>
      </c>
      <c r="CW70" s="48">
        <v>185052</v>
      </c>
      <c r="CX70" s="48">
        <v>186142</v>
      </c>
      <c r="CY70" s="48">
        <v>384099</v>
      </c>
      <c r="CZ70" s="48">
        <v>440711</v>
      </c>
      <c r="DA70" s="48">
        <v>614911</v>
      </c>
      <c r="DB70" s="49">
        <v>646029</v>
      </c>
      <c r="DS70" s="32"/>
      <c r="DT70" s="33"/>
      <c r="DU70" s="27"/>
      <c r="DV70" s="27"/>
    </row>
    <row r="71" spans="1:126" x14ac:dyDescent="0.2">
      <c r="B71" s="37" t="s">
        <v>43</v>
      </c>
      <c r="C71" s="50">
        <v>1445679</v>
      </c>
      <c r="D71" s="51">
        <v>1388285</v>
      </c>
      <c r="E71" s="51">
        <v>1070350.0000000002</v>
      </c>
      <c r="F71" s="51">
        <v>667221</v>
      </c>
      <c r="G71" s="51">
        <v>574012</v>
      </c>
      <c r="H71" s="51">
        <v>1585468</v>
      </c>
      <c r="I71" s="51">
        <v>1542994</v>
      </c>
      <c r="J71" s="51">
        <v>819810</v>
      </c>
      <c r="K71" s="51">
        <v>1021474</v>
      </c>
      <c r="L71" s="51">
        <v>863698.99999999988</v>
      </c>
      <c r="M71" s="51">
        <v>957767</v>
      </c>
      <c r="N71" s="51">
        <v>461751</v>
      </c>
      <c r="O71" s="51">
        <v>648363</v>
      </c>
      <c r="P71" s="51">
        <v>806430</v>
      </c>
      <c r="Q71" s="51">
        <v>676195</v>
      </c>
      <c r="R71" s="51">
        <v>1746068</v>
      </c>
      <c r="S71" s="51">
        <v>904094</v>
      </c>
      <c r="T71" s="51">
        <v>926025</v>
      </c>
      <c r="U71" s="51">
        <v>623442</v>
      </c>
      <c r="V71" s="51">
        <v>1117538.0000000002</v>
      </c>
      <c r="W71" s="51">
        <v>698571</v>
      </c>
      <c r="X71" s="51">
        <v>412308</v>
      </c>
      <c r="Y71" s="51">
        <v>766971.99999999988</v>
      </c>
      <c r="Z71" s="51">
        <v>1435195</v>
      </c>
      <c r="AA71" s="51">
        <v>715764</v>
      </c>
      <c r="AB71" s="51">
        <v>1671012.0000000002</v>
      </c>
      <c r="AC71" s="51">
        <v>650066</v>
      </c>
      <c r="AD71" s="51">
        <v>1291840.0000000002</v>
      </c>
      <c r="AE71" s="51">
        <v>920331.00000000012</v>
      </c>
      <c r="AF71" s="51">
        <v>2154875</v>
      </c>
      <c r="AG71" s="51">
        <v>1489606</v>
      </c>
      <c r="AH71" s="51">
        <v>618633</v>
      </c>
      <c r="AI71" s="51">
        <v>656656</v>
      </c>
      <c r="AJ71" s="51">
        <v>1705107</v>
      </c>
      <c r="AK71" s="51">
        <v>920697.00000000012</v>
      </c>
      <c r="AL71" s="51">
        <v>720670</v>
      </c>
      <c r="AM71" s="51">
        <v>1381023</v>
      </c>
      <c r="AN71" s="51">
        <v>1612908</v>
      </c>
      <c r="AO71" s="51">
        <v>1792250</v>
      </c>
      <c r="AP71" s="51">
        <v>255796.00000000003</v>
      </c>
      <c r="AQ71" s="51">
        <v>854371</v>
      </c>
      <c r="AR71" s="51">
        <v>1452187</v>
      </c>
      <c r="AS71" s="51">
        <v>568135</v>
      </c>
      <c r="AT71" s="51">
        <v>1952319</v>
      </c>
      <c r="AU71" s="51">
        <v>2061972</v>
      </c>
      <c r="AV71" s="51">
        <v>1839555</v>
      </c>
      <c r="AW71" s="51">
        <v>984028</v>
      </c>
      <c r="AX71" s="51">
        <v>1198677</v>
      </c>
      <c r="AY71" s="51">
        <v>1344879</v>
      </c>
      <c r="AZ71" s="51">
        <v>1413739</v>
      </c>
      <c r="BA71" s="51">
        <v>820311</v>
      </c>
      <c r="BB71" s="51">
        <v>1101038.9999999998</v>
      </c>
      <c r="BC71" s="51">
        <v>1142086</v>
      </c>
      <c r="BD71" s="51">
        <v>1014289</v>
      </c>
      <c r="BE71" s="51">
        <v>839890</v>
      </c>
      <c r="BF71" s="51">
        <v>1362478</v>
      </c>
      <c r="BG71" s="51">
        <v>857041</v>
      </c>
      <c r="BH71" s="51">
        <v>638306</v>
      </c>
      <c r="BI71" s="51">
        <v>562163</v>
      </c>
      <c r="BJ71" s="51">
        <v>1839322.0000000002</v>
      </c>
      <c r="BK71" s="51">
        <v>1456163</v>
      </c>
      <c r="BL71" s="51">
        <v>901251</v>
      </c>
      <c r="BM71" s="51">
        <v>882431</v>
      </c>
      <c r="BN71" s="51">
        <v>759320</v>
      </c>
      <c r="BO71" s="51">
        <v>415708</v>
      </c>
      <c r="BP71" s="51">
        <v>483531</v>
      </c>
      <c r="BQ71" s="51">
        <v>1206319.0000000002</v>
      </c>
      <c r="BR71" s="51">
        <v>1379086.0000000002</v>
      </c>
      <c r="BS71" s="51">
        <v>505915</v>
      </c>
      <c r="BT71" s="51">
        <v>296069.00000000006</v>
      </c>
      <c r="BU71" s="51">
        <v>1159649</v>
      </c>
      <c r="BV71" s="51">
        <v>2002693</v>
      </c>
      <c r="BW71" s="51">
        <v>520201</v>
      </c>
      <c r="BX71" s="51">
        <v>994906</v>
      </c>
      <c r="BY71" s="51">
        <v>1290890.9999999998</v>
      </c>
      <c r="BZ71" s="51">
        <v>1376137</v>
      </c>
      <c r="CA71" s="51">
        <v>874603.00000000012</v>
      </c>
      <c r="CB71" s="51">
        <v>748365.99999999988</v>
      </c>
      <c r="CC71" s="51">
        <v>1172479.9999999998</v>
      </c>
      <c r="CD71" s="51">
        <v>698221</v>
      </c>
      <c r="CE71" s="51">
        <v>1651550.0000000002</v>
      </c>
      <c r="CF71" s="51">
        <v>734444</v>
      </c>
      <c r="CG71" s="51">
        <v>1773841</v>
      </c>
      <c r="CH71" s="51">
        <v>723617</v>
      </c>
      <c r="CI71" s="51">
        <v>2127084.9999999995</v>
      </c>
      <c r="CJ71" s="51">
        <v>1730791</v>
      </c>
      <c r="CK71" s="51">
        <v>921172</v>
      </c>
      <c r="CL71" s="51">
        <v>383537</v>
      </c>
      <c r="CM71" s="51">
        <v>1044885</v>
      </c>
      <c r="CN71" s="51">
        <v>2287119</v>
      </c>
      <c r="CO71" s="51">
        <v>2636193</v>
      </c>
      <c r="CP71" s="51">
        <v>251246</v>
      </c>
      <c r="CQ71" s="51">
        <v>736693</v>
      </c>
      <c r="CR71" s="51">
        <v>659347</v>
      </c>
      <c r="CS71" s="51">
        <v>845655</v>
      </c>
      <c r="CT71" s="51">
        <v>1300508</v>
      </c>
      <c r="CU71" s="51">
        <v>2504582.0000000005</v>
      </c>
      <c r="CV71" s="51">
        <v>1172109</v>
      </c>
      <c r="CW71" s="51">
        <v>559524.99999999988</v>
      </c>
      <c r="CX71" s="51">
        <v>717862</v>
      </c>
      <c r="CY71" s="51">
        <v>1054649</v>
      </c>
      <c r="CZ71" s="51">
        <v>1428977</v>
      </c>
      <c r="DA71" s="51">
        <v>1586407</v>
      </c>
      <c r="DB71" s="52">
        <v>1711877</v>
      </c>
      <c r="DS71" s="32"/>
      <c r="DT71" s="33"/>
      <c r="DU71" s="27"/>
      <c r="DV71" s="27"/>
    </row>
    <row r="72" spans="1:126" x14ac:dyDescent="0.2">
      <c r="B72" s="37" t="s">
        <v>45</v>
      </c>
      <c r="C72" s="47">
        <v>770478</v>
      </c>
      <c r="D72" s="48">
        <v>793082</v>
      </c>
      <c r="E72" s="48">
        <v>498191.00000000012</v>
      </c>
      <c r="F72" s="48">
        <v>363775</v>
      </c>
      <c r="G72" s="48">
        <v>356214</v>
      </c>
      <c r="H72" s="48">
        <v>1070225</v>
      </c>
      <c r="I72" s="48">
        <v>900085</v>
      </c>
      <c r="J72" s="48">
        <v>543648</v>
      </c>
      <c r="K72" s="48">
        <v>644005</v>
      </c>
      <c r="L72" s="48">
        <v>624396.99999999988</v>
      </c>
      <c r="M72" s="48">
        <v>402147.99999999994</v>
      </c>
      <c r="N72" s="48">
        <v>231153.00000000003</v>
      </c>
      <c r="O72" s="48">
        <v>417658.99999999994</v>
      </c>
      <c r="P72" s="48">
        <v>438134.99999999994</v>
      </c>
      <c r="Q72" s="48">
        <v>446120.99999999994</v>
      </c>
      <c r="R72" s="48">
        <v>931576</v>
      </c>
      <c r="S72" s="48">
        <v>460033.99999999994</v>
      </c>
      <c r="T72" s="48">
        <v>541338</v>
      </c>
      <c r="U72" s="48">
        <v>383579.00000000006</v>
      </c>
      <c r="V72" s="48">
        <v>700084.00000000012</v>
      </c>
      <c r="W72" s="48">
        <v>335702.00000000006</v>
      </c>
      <c r="X72" s="48">
        <v>241166</v>
      </c>
      <c r="Y72" s="48">
        <v>469617.99999999988</v>
      </c>
      <c r="Z72" s="48">
        <v>722733</v>
      </c>
      <c r="AA72" s="48">
        <v>314465.99999999994</v>
      </c>
      <c r="AB72" s="48">
        <v>955960.00000000012</v>
      </c>
      <c r="AC72" s="48">
        <v>406491</v>
      </c>
      <c r="AD72" s="48">
        <v>835458.00000000012</v>
      </c>
      <c r="AE72" s="48">
        <v>586371.00000000012</v>
      </c>
      <c r="AF72" s="48">
        <v>1212580</v>
      </c>
      <c r="AG72" s="48">
        <v>935790</v>
      </c>
      <c r="AH72" s="48">
        <v>375226</v>
      </c>
      <c r="AI72" s="48">
        <v>383108.00000000006</v>
      </c>
      <c r="AJ72" s="48">
        <v>1192800</v>
      </c>
      <c r="AK72" s="48">
        <v>545796</v>
      </c>
      <c r="AL72" s="48">
        <v>480508.00000000006</v>
      </c>
      <c r="AM72" s="48">
        <v>753956</v>
      </c>
      <c r="AN72" s="48">
        <v>922194</v>
      </c>
      <c r="AO72" s="48">
        <v>871732.00000000012</v>
      </c>
      <c r="AP72" s="48">
        <v>165173</v>
      </c>
      <c r="AQ72" s="48">
        <v>463151</v>
      </c>
      <c r="AR72" s="48">
        <v>823680</v>
      </c>
      <c r="AS72" s="48">
        <v>319508</v>
      </c>
      <c r="AT72" s="48">
        <v>1012661</v>
      </c>
      <c r="AU72" s="48">
        <v>1015528</v>
      </c>
      <c r="AV72" s="48">
        <v>1090066</v>
      </c>
      <c r="AW72" s="48">
        <v>695693</v>
      </c>
      <c r="AX72" s="48">
        <v>636440</v>
      </c>
      <c r="AY72" s="48">
        <v>766925.99999999988</v>
      </c>
      <c r="AZ72" s="48">
        <v>807214</v>
      </c>
      <c r="BA72" s="48">
        <v>461709</v>
      </c>
      <c r="BB72" s="48">
        <v>669012.99999999988</v>
      </c>
      <c r="BC72" s="48">
        <v>727588</v>
      </c>
      <c r="BD72" s="48">
        <v>665525.00000000012</v>
      </c>
      <c r="BE72" s="48">
        <v>565987</v>
      </c>
      <c r="BF72" s="48">
        <v>728978</v>
      </c>
      <c r="BG72" s="48">
        <v>478395</v>
      </c>
      <c r="BH72" s="48">
        <v>332858</v>
      </c>
      <c r="BI72" s="48">
        <v>353706.99999999994</v>
      </c>
      <c r="BJ72" s="48">
        <v>888711</v>
      </c>
      <c r="BK72" s="48">
        <v>733854</v>
      </c>
      <c r="BL72" s="48">
        <v>484210</v>
      </c>
      <c r="BM72" s="48">
        <v>445078</v>
      </c>
      <c r="BN72" s="48">
        <v>382470</v>
      </c>
      <c r="BO72" s="48">
        <v>242781</v>
      </c>
      <c r="BP72" s="48">
        <v>268192</v>
      </c>
      <c r="BQ72" s="48">
        <v>699503.00000000012</v>
      </c>
      <c r="BR72" s="48">
        <v>761616.00000000023</v>
      </c>
      <c r="BS72" s="48">
        <v>237349.00000000003</v>
      </c>
      <c r="BT72" s="48">
        <v>147371.00000000006</v>
      </c>
      <c r="BU72" s="48">
        <v>649740</v>
      </c>
      <c r="BV72" s="48">
        <v>972414</v>
      </c>
      <c r="BW72" s="48">
        <v>290576</v>
      </c>
      <c r="BX72" s="48">
        <v>619186</v>
      </c>
      <c r="BY72" s="48">
        <v>688545.99999999988</v>
      </c>
      <c r="BZ72" s="48">
        <v>656082.00000000012</v>
      </c>
      <c r="CA72" s="48">
        <v>401484</v>
      </c>
      <c r="CB72" s="48">
        <v>405663.99999999994</v>
      </c>
      <c r="CC72" s="48">
        <v>493263.99999999988</v>
      </c>
      <c r="CD72" s="48">
        <v>451849.99999999994</v>
      </c>
      <c r="CE72" s="48">
        <v>907386.00000000012</v>
      </c>
      <c r="CF72" s="48">
        <v>438312</v>
      </c>
      <c r="CG72" s="48">
        <v>911082</v>
      </c>
      <c r="CH72" s="48">
        <v>399059.99999999994</v>
      </c>
      <c r="CI72" s="48">
        <v>1071972.9999999998</v>
      </c>
      <c r="CJ72" s="48">
        <v>963582</v>
      </c>
      <c r="CK72" s="48">
        <v>603781</v>
      </c>
      <c r="CL72" s="48">
        <v>237986</v>
      </c>
      <c r="CM72" s="48">
        <v>475166.99999999994</v>
      </c>
      <c r="CN72" s="48">
        <v>1190608</v>
      </c>
      <c r="CO72" s="48">
        <v>1083094.0000000002</v>
      </c>
      <c r="CP72" s="48">
        <v>144326</v>
      </c>
      <c r="CQ72" s="48">
        <v>346937</v>
      </c>
      <c r="CR72" s="48">
        <v>346285</v>
      </c>
      <c r="CS72" s="48">
        <v>575544</v>
      </c>
      <c r="CT72" s="48">
        <v>747304</v>
      </c>
      <c r="CU72" s="48">
        <v>1442902.0000000005</v>
      </c>
      <c r="CV72" s="48">
        <v>652313.99999999988</v>
      </c>
      <c r="CW72" s="48">
        <v>322278.99999999994</v>
      </c>
      <c r="CX72" s="48">
        <v>318508</v>
      </c>
      <c r="CY72" s="48">
        <v>639669.00000000012</v>
      </c>
      <c r="CZ72" s="48">
        <v>770339</v>
      </c>
      <c r="DA72" s="48">
        <v>1060493</v>
      </c>
      <c r="DB72" s="49">
        <v>1115797</v>
      </c>
      <c r="DS72" s="32"/>
      <c r="DT72" s="33"/>
      <c r="DU72" s="27"/>
      <c r="DV72" s="27"/>
    </row>
    <row r="73" spans="1:126" x14ac:dyDescent="0.2">
      <c r="B73" s="37" t="s">
        <v>47</v>
      </c>
      <c r="C73" s="47">
        <v>2148975</v>
      </c>
      <c r="D73" s="48">
        <v>2206525</v>
      </c>
      <c r="E73" s="48">
        <v>1478295</v>
      </c>
      <c r="F73" s="48">
        <v>968398</v>
      </c>
      <c r="G73" s="48">
        <v>836043.99999999988</v>
      </c>
      <c r="H73" s="48">
        <v>2541044</v>
      </c>
      <c r="I73" s="48">
        <v>2289289.9999999995</v>
      </c>
      <c r="J73" s="48">
        <v>1333986</v>
      </c>
      <c r="K73" s="48">
        <v>1666789.0000000002</v>
      </c>
      <c r="L73" s="48">
        <v>1445540</v>
      </c>
      <c r="M73" s="48">
        <v>1229893.9999999998</v>
      </c>
      <c r="N73" s="48">
        <v>671227</v>
      </c>
      <c r="O73" s="48">
        <v>1014913</v>
      </c>
      <c r="P73" s="48">
        <v>1142434</v>
      </c>
      <c r="Q73" s="48">
        <v>1002463</v>
      </c>
      <c r="R73" s="48">
        <v>2699804</v>
      </c>
      <c r="S73" s="48">
        <v>1221397</v>
      </c>
      <c r="T73" s="48">
        <v>1438241</v>
      </c>
      <c r="U73" s="48">
        <v>974538</v>
      </c>
      <c r="V73" s="48">
        <v>1719778</v>
      </c>
      <c r="W73" s="48">
        <v>942319</v>
      </c>
      <c r="X73" s="48">
        <v>642956</v>
      </c>
      <c r="Y73" s="48">
        <v>1109977</v>
      </c>
      <c r="Z73" s="48">
        <v>1965355.9999999998</v>
      </c>
      <c r="AA73" s="48">
        <v>1025091.9999999999</v>
      </c>
      <c r="AB73" s="48">
        <v>2572352.0000000005</v>
      </c>
      <c r="AC73" s="48">
        <v>981486.99999999988</v>
      </c>
      <c r="AD73" s="48">
        <v>1871612.0000000002</v>
      </c>
      <c r="AE73" s="48">
        <v>1462070</v>
      </c>
      <c r="AF73" s="48">
        <v>3202868</v>
      </c>
      <c r="AG73" s="48">
        <v>2194206.0000000005</v>
      </c>
      <c r="AH73" s="48">
        <v>977182</v>
      </c>
      <c r="AI73" s="48">
        <v>975710</v>
      </c>
      <c r="AJ73" s="48">
        <v>2702718</v>
      </c>
      <c r="AK73" s="48">
        <v>1470410.9999999998</v>
      </c>
      <c r="AL73" s="48">
        <v>1141406</v>
      </c>
      <c r="AM73" s="48">
        <v>2031156.9999999998</v>
      </c>
      <c r="AN73" s="48">
        <v>2401907</v>
      </c>
      <c r="AO73" s="48">
        <v>2520793</v>
      </c>
      <c r="AP73" s="48">
        <v>395156</v>
      </c>
      <c r="AQ73" s="48">
        <v>1286069</v>
      </c>
      <c r="AR73" s="48">
        <v>2198205.0000000005</v>
      </c>
      <c r="AS73" s="48">
        <v>902838.99999999988</v>
      </c>
      <c r="AT73" s="48">
        <v>2988744</v>
      </c>
      <c r="AU73" s="48">
        <v>3028713</v>
      </c>
      <c r="AV73" s="48">
        <v>2809618</v>
      </c>
      <c r="AW73" s="48">
        <v>1551222</v>
      </c>
      <c r="AX73" s="48">
        <v>1786532</v>
      </c>
      <c r="AY73" s="48">
        <v>2073182</v>
      </c>
      <c r="AZ73" s="48">
        <v>2178269</v>
      </c>
      <c r="BA73" s="48">
        <v>1234191</v>
      </c>
      <c r="BB73" s="48">
        <v>1695294.0000000002</v>
      </c>
      <c r="BC73" s="48">
        <v>1746153.9999999998</v>
      </c>
      <c r="BD73" s="48">
        <v>1608164</v>
      </c>
      <c r="BE73" s="48">
        <v>1423881</v>
      </c>
      <c r="BF73" s="48">
        <v>1962107</v>
      </c>
      <c r="BG73" s="48">
        <v>1249810.0000000002</v>
      </c>
      <c r="BH73" s="48">
        <v>940649</v>
      </c>
      <c r="BI73" s="48">
        <v>924908</v>
      </c>
      <c r="BJ73" s="48">
        <v>2845115</v>
      </c>
      <c r="BK73" s="48">
        <v>2289878</v>
      </c>
      <c r="BL73" s="48">
        <v>1416447.0000000002</v>
      </c>
      <c r="BM73" s="48">
        <v>1357445.0000000002</v>
      </c>
      <c r="BN73" s="48">
        <v>1106222</v>
      </c>
      <c r="BO73" s="48">
        <v>682341</v>
      </c>
      <c r="BP73" s="48">
        <v>786345</v>
      </c>
      <c r="BQ73" s="48">
        <v>1981231.0000000002</v>
      </c>
      <c r="BR73" s="48">
        <v>2222217</v>
      </c>
      <c r="BS73" s="48">
        <v>789191</v>
      </c>
      <c r="BT73" s="48">
        <v>467557</v>
      </c>
      <c r="BU73" s="48">
        <v>1847487</v>
      </c>
      <c r="BV73" s="48">
        <v>3093258</v>
      </c>
      <c r="BW73" s="48">
        <v>819453</v>
      </c>
      <c r="BX73" s="48">
        <v>1716262</v>
      </c>
      <c r="BY73" s="48">
        <v>2157294.0000000005</v>
      </c>
      <c r="BZ73" s="48">
        <v>2208362</v>
      </c>
      <c r="CA73" s="48">
        <v>1369342</v>
      </c>
      <c r="CB73" s="48">
        <v>1183645</v>
      </c>
      <c r="CC73" s="48">
        <v>1614802</v>
      </c>
      <c r="CD73" s="48">
        <v>1088375</v>
      </c>
      <c r="CE73" s="48">
        <v>2630086</v>
      </c>
      <c r="CF73" s="48">
        <v>1199528</v>
      </c>
      <c r="CG73" s="48">
        <v>2871939</v>
      </c>
      <c r="CH73" s="48">
        <v>1234246.0000000002</v>
      </c>
      <c r="CI73" s="48">
        <v>3176361</v>
      </c>
      <c r="CJ73" s="48">
        <v>2763666</v>
      </c>
      <c r="CK73" s="48">
        <v>1611053</v>
      </c>
      <c r="CL73" s="48">
        <v>716360</v>
      </c>
      <c r="CM73" s="48">
        <v>1554092</v>
      </c>
      <c r="CN73" s="48">
        <v>3526914</v>
      </c>
      <c r="CO73" s="48">
        <v>3919705</v>
      </c>
      <c r="CP73" s="48">
        <v>419512</v>
      </c>
      <c r="CQ73" s="48">
        <v>1135520</v>
      </c>
      <c r="CR73" s="48">
        <v>1025580</v>
      </c>
      <c r="CS73" s="48">
        <v>1599331</v>
      </c>
      <c r="CT73" s="48">
        <v>2257442</v>
      </c>
      <c r="CU73" s="48">
        <v>4216089</v>
      </c>
      <c r="CV73" s="48">
        <v>1874578</v>
      </c>
      <c r="CW73" s="48">
        <v>867527</v>
      </c>
      <c r="CX73" s="48">
        <v>1125118</v>
      </c>
      <c r="CY73" s="48">
        <v>1822146</v>
      </c>
      <c r="CZ73" s="48">
        <v>2222973.0000000005</v>
      </c>
      <c r="DA73" s="48">
        <v>2707513</v>
      </c>
      <c r="DB73" s="49">
        <v>2919476</v>
      </c>
      <c r="DS73" s="32"/>
      <c r="DT73" s="33"/>
      <c r="DU73" s="27"/>
      <c r="DV73" s="27"/>
    </row>
    <row r="74" spans="1:126" x14ac:dyDescent="0.2">
      <c r="B74" s="37" t="s">
        <v>49</v>
      </c>
      <c r="C74" s="47">
        <v>1472016</v>
      </c>
      <c r="D74" s="48">
        <v>1528517</v>
      </c>
      <c r="E74" s="48">
        <v>909540</v>
      </c>
      <c r="F74" s="48">
        <v>653826</v>
      </c>
      <c r="G74" s="48">
        <v>630538</v>
      </c>
      <c r="H74" s="48">
        <v>2039402</v>
      </c>
      <c r="I74" s="48">
        <v>1657872</v>
      </c>
      <c r="J74" s="48">
        <v>1025197</v>
      </c>
      <c r="K74" s="48">
        <v>1254094</v>
      </c>
      <c r="L74" s="48">
        <v>1208201</v>
      </c>
      <c r="M74" s="48">
        <v>706805</v>
      </c>
      <c r="N74" s="48">
        <v>434788</v>
      </c>
      <c r="O74" s="48">
        <v>809236</v>
      </c>
      <c r="P74" s="48">
        <v>837993</v>
      </c>
      <c r="Q74" s="48">
        <v>785082</v>
      </c>
      <c r="R74" s="48">
        <v>1755935</v>
      </c>
      <c r="S74" s="48">
        <v>803402</v>
      </c>
      <c r="T74" s="48">
        <v>1075358</v>
      </c>
      <c r="U74" s="48">
        <v>710365</v>
      </c>
      <c r="V74" s="48">
        <v>1293656</v>
      </c>
      <c r="W74" s="48">
        <v>608584</v>
      </c>
      <c r="X74" s="48">
        <v>466236</v>
      </c>
      <c r="Y74" s="48">
        <v>823575</v>
      </c>
      <c r="Z74" s="48">
        <v>1268257</v>
      </c>
      <c r="AA74" s="48">
        <v>603632</v>
      </c>
      <c r="AB74" s="48">
        <v>1819730</v>
      </c>
      <c r="AC74" s="48">
        <v>797060</v>
      </c>
      <c r="AD74" s="48">
        <v>1447714</v>
      </c>
      <c r="AE74" s="48">
        <v>1139814</v>
      </c>
      <c r="AF74" s="48">
        <v>2204799</v>
      </c>
      <c r="AG74" s="48">
        <v>1778952</v>
      </c>
      <c r="AH74" s="48">
        <v>724444</v>
      </c>
      <c r="AI74" s="48">
        <v>708260</v>
      </c>
      <c r="AJ74" s="48">
        <v>2282758</v>
      </c>
      <c r="AK74" s="48">
        <v>1071029</v>
      </c>
      <c r="AL74" s="48">
        <v>922765</v>
      </c>
      <c r="AM74" s="48">
        <v>1398963</v>
      </c>
      <c r="AN74" s="48">
        <v>1741883</v>
      </c>
      <c r="AO74" s="48">
        <v>1658386</v>
      </c>
      <c r="AP74" s="48">
        <v>310967</v>
      </c>
      <c r="AQ74" s="48">
        <v>852578</v>
      </c>
      <c r="AR74" s="48">
        <v>1495291</v>
      </c>
      <c r="AS74" s="48">
        <v>617425</v>
      </c>
      <c r="AT74" s="48">
        <v>1945828</v>
      </c>
      <c r="AU74" s="48">
        <v>1951876</v>
      </c>
      <c r="AV74" s="48">
        <v>2054642</v>
      </c>
      <c r="AW74" s="48">
        <v>1308038</v>
      </c>
      <c r="AX74" s="48">
        <v>1219597</v>
      </c>
      <c r="AY74" s="48">
        <v>1450821</v>
      </c>
      <c r="AZ74" s="48">
        <v>1505827</v>
      </c>
      <c r="BA74" s="48">
        <v>881886</v>
      </c>
      <c r="BB74" s="48">
        <v>1294308</v>
      </c>
      <c r="BC74" s="48">
        <v>1370830</v>
      </c>
      <c r="BD74" s="48">
        <v>1198638</v>
      </c>
      <c r="BE74" s="48">
        <v>1079717</v>
      </c>
      <c r="BF74" s="48">
        <v>1362431</v>
      </c>
      <c r="BG74" s="48">
        <v>927353</v>
      </c>
      <c r="BH74" s="48">
        <v>612555</v>
      </c>
      <c r="BI74" s="48">
        <v>708757</v>
      </c>
      <c r="BJ74" s="48">
        <v>1956158</v>
      </c>
      <c r="BK74" s="48">
        <v>1589265</v>
      </c>
      <c r="BL74" s="48">
        <v>967042</v>
      </c>
      <c r="BM74" s="48">
        <v>822439</v>
      </c>
      <c r="BN74" s="48">
        <v>771914</v>
      </c>
      <c r="BO74" s="48">
        <v>459971</v>
      </c>
      <c r="BP74" s="48">
        <v>525397</v>
      </c>
      <c r="BQ74" s="48">
        <v>1468904</v>
      </c>
      <c r="BR74" s="48">
        <v>1630942</v>
      </c>
      <c r="BS74" s="48">
        <v>514357</v>
      </c>
      <c r="BT74" s="48">
        <v>317342</v>
      </c>
      <c r="BU74" s="48">
        <v>1430766</v>
      </c>
      <c r="BV74" s="48">
        <v>2093049</v>
      </c>
      <c r="BW74" s="48">
        <v>601916</v>
      </c>
      <c r="BX74" s="48">
        <v>1282796</v>
      </c>
      <c r="BY74" s="48">
        <v>1463064</v>
      </c>
      <c r="BZ74" s="48">
        <v>1335425</v>
      </c>
      <c r="CA74" s="48">
        <v>889666</v>
      </c>
      <c r="CB74" s="48">
        <v>839609</v>
      </c>
      <c r="CC74" s="48">
        <v>959619</v>
      </c>
      <c r="CD74" s="48">
        <v>875247</v>
      </c>
      <c r="CE74" s="48">
        <v>1829797</v>
      </c>
      <c r="CF74" s="48">
        <v>891083</v>
      </c>
      <c r="CG74" s="48">
        <v>1909942</v>
      </c>
      <c r="CH74" s="48">
        <v>857781</v>
      </c>
      <c r="CI74" s="48">
        <v>2194248</v>
      </c>
      <c r="CJ74" s="48">
        <v>2048826</v>
      </c>
      <c r="CK74" s="48">
        <v>1336843</v>
      </c>
      <c r="CL74" s="48">
        <v>536244</v>
      </c>
      <c r="CM74" s="48">
        <v>990154</v>
      </c>
      <c r="CN74" s="48">
        <v>2530189</v>
      </c>
      <c r="CO74" s="48">
        <v>2317273</v>
      </c>
      <c r="CP74" s="48">
        <v>284489</v>
      </c>
      <c r="CQ74" s="48">
        <v>729258</v>
      </c>
      <c r="CR74" s="48">
        <v>684983</v>
      </c>
      <c r="CS74" s="48">
        <v>1245515</v>
      </c>
      <c r="CT74" s="48">
        <v>1602101</v>
      </c>
      <c r="CU74" s="48">
        <v>3007164</v>
      </c>
      <c r="CV74" s="48">
        <v>1363653</v>
      </c>
      <c r="CW74" s="48">
        <v>623844</v>
      </c>
      <c r="CX74" s="48">
        <v>649541</v>
      </c>
      <c r="CY74" s="48">
        <v>1328857</v>
      </c>
      <c r="CZ74" s="48">
        <v>1578460</v>
      </c>
      <c r="DA74" s="48">
        <v>2139585</v>
      </c>
      <c r="DB74" s="49">
        <v>2276623</v>
      </c>
      <c r="DS74" s="32"/>
      <c r="DT74" s="33"/>
      <c r="DU74" s="27"/>
      <c r="DV74" s="27"/>
    </row>
    <row r="75" spans="1:126" x14ac:dyDescent="0.2">
      <c r="B75" s="37" t="s">
        <v>51</v>
      </c>
      <c r="C75" s="47">
        <v>91295</v>
      </c>
      <c r="D75" s="48">
        <v>89840</v>
      </c>
      <c r="E75" s="48">
        <v>74633</v>
      </c>
      <c r="F75" s="48">
        <v>85395</v>
      </c>
      <c r="G75" s="48">
        <v>80111</v>
      </c>
      <c r="H75" s="48">
        <v>109505</v>
      </c>
      <c r="I75" s="48">
        <v>135846</v>
      </c>
      <c r="J75" s="48">
        <v>61056</v>
      </c>
      <c r="K75" s="48">
        <v>45760</v>
      </c>
      <c r="L75" s="48">
        <v>50571</v>
      </c>
      <c r="M75" s="48">
        <v>55073</v>
      </c>
      <c r="N75" s="48">
        <v>47952</v>
      </c>
      <c r="O75" s="48">
        <v>27338.000000000004</v>
      </c>
      <c r="P75" s="48">
        <v>67148</v>
      </c>
      <c r="Q75" s="48">
        <v>44280</v>
      </c>
      <c r="R75" s="48">
        <v>76199</v>
      </c>
      <c r="S75" s="48">
        <v>194876</v>
      </c>
      <c r="T75" s="48">
        <v>66206</v>
      </c>
      <c r="U75" s="48">
        <v>140192</v>
      </c>
      <c r="V75" s="48">
        <v>43020</v>
      </c>
      <c r="W75" s="48">
        <v>98401</v>
      </c>
      <c r="X75" s="48">
        <v>49789</v>
      </c>
      <c r="Y75" s="48">
        <v>59988.999999999993</v>
      </c>
      <c r="Z75" s="48">
        <v>33706</v>
      </c>
      <c r="AA75" s="48">
        <v>44189</v>
      </c>
      <c r="AB75" s="48">
        <v>47411</v>
      </c>
      <c r="AC75" s="48">
        <v>69185</v>
      </c>
      <c r="AD75" s="48">
        <v>68142</v>
      </c>
      <c r="AE75" s="48">
        <v>171596</v>
      </c>
      <c r="AF75" s="48">
        <v>69323</v>
      </c>
      <c r="AG75" s="48">
        <v>62419</v>
      </c>
      <c r="AH75" s="48">
        <v>41102</v>
      </c>
      <c r="AI75" s="48">
        <v>35305</v>
      </c>
      <c r="AJ75" s="48">
        <v>33089</v>
      </c>
      <c r="AK75" s="48">
        <v>83330</v>
      </c>
      <c r="AL75" s="48">
        <v>41839</v>
      </c>
      <c r="AM75" s="48">
        <v>99508</v>
      </c>
      <c r="AN75" s="48">
        <v>82196</v>
      </c>
      <c r="AO75" s="48">
        <v>125268.99999999999</v>
      </c>
      <c r="AP75" s="48">
        <v>73994</v>
      </c>
      <c r="AQ75" s="48">
        <v>61934</v>
      </c>
      <c r="AR75" s="48">
        <v>22940</v>
      </c>
      <c r="AS75" s="48">
        <v>61836</v>
      </c>
      <c r="AT75" s="48">
        <v>33443</v>
      </c>
      <c r="AU75" s="48">
        <v>78651</v>
      </c>
      <c r="AV75" s="48">
        <v>126673.00000000001</v>
      </c>
      <c r="AW75" s="48">
        <v>152063.99999999997</v>
      </c>
      <c r="AX75" s="48">
        <v>120313</v>
      </c>
      <c r="AY75" s="48">
        <v>62033.000000000007</v>
      </c>
      <c r="AZ75" s="48">
        <v>61377.000000000007</v>
      </c>
      <c r="BA75" s="48">
        <v>78561.000000000015</v>
      </c>
      <c r="BB75" s="48">
        <v>47834</v>
      </c>
      <c r="BC75" s="48">
        <v>54086</v>
      </c>
      <c r="BD75" s="48">
        <v>68646</v>
      </c>
      <c r="BE75" s="48">
        <v>86303.999999999985</v>
      </c>
      <c r="BF75" s="48">
        <v>120914.99999999999</v>
      </c>
      <c r="BG75" s="48">
        <v>57012</v>
      </c>
      <c r="BH75" s="48">
        <v>71043</v>
      </c>
      <c r="BI75" s="48">
        <v>30991.000000000004</v>
      </c>
      <c r="BJ75" s="48">
        <v>26482</v>
      </c>
      <c r="BK75" s="48">
        <v>52035.999999999993</v>
      </c>
      <c r="BL75" s="48">
        <v>47751</v>
      </c>
      <c r="BM75" s="48">
        <v>32713</v>
      </c>
      <c r="BN75" s="48">
        <v>39959</v>
      </c>
      <c r="BO75" s="48">
        <v>71429</v>
      </c>
      <c r="BP75" s="48">
        <v>48007</v>
      </c>
      <c r="BQ75" s="48">
        <v>39859</v>
      </c>
      <c r="BR75" s="48">
        <v>70764</v>
      </c>
      <c r="BS75" s="48">
        <v>78539</v>
      </c>
      <c r="BT75" s="48">
        <v>24912</v>
      </c>
      <c r="BU75" s="48">
        <v>36574</v>
      </c>
      <c r="BV75" s="48">
        <v>32905.000000000007</v>
      </c>
      <c r="BW75" s="48">
        <v>57479.999999999993</v>
      </c>
      <c r="BX75" s="48">
        <v>34445</v>
      </c>
      <c r="BY75" s="48">
        <v>27761</v>
      </c>
      <c r="BZ75" s="48">
        <v>35797</v>
      </c>
      <c r="CA75" s="48">
        <v>29907</v>
      </c>
      <c r="CB75" s="48">
        <v>47167</v>
      </c>
      <c r="CC75" s="48">
        <v>21002</v>
      </c>
      <c r="CD75" s="48">
        <v>30818</v>
      </c>
      <c r="CE75" s="48">
        <v>32923</v>
      </c>
      <c r="CF75" s="48">
        <v>67395</v>
      </c>
      <c r="CG75" s="48">
        <v>42403</v>
      </c>
      <c r="CH75" s="48">
        <v>38683</v>
      </c>
      <c r="CI75" s="48">
        <v>32146.999999999996</v>
      </c>
      <c r="CJ75" s="48">
        <v>64198.999999999993</v>
      </c>
      <c r="CK75" s="48">
        <v>70123</v>
      </c>
      <c r="CL75" s="48">
        <v>39822</v>
      </c>
      <c r="CM75" s="48">
        <v>52199</v>
      </c>
      <c r="CN75" s="48">
        <v>17578</v>
      </c>
      <c r="CO75" s="48">
        <v>100229</v>
      </c>
      <c r="CP75" s="48">
        <v>106161.00000000001</v>
      </c>
      <c r="CQ75" s="48">
        <v>44334</v>
      </c>
      <c r="CR75" s="48">
        <v>38982</v>
      </c>
      <c r="CS75" s="48">
        <v>39130</v>
      </c>
      <c r="CT75" s="48">
        <v>71353</v>
      </c>
      <c r="CU75" s="48">
        <v>87074.000000000015</v>
      </c>
      <c r="CV75" s="48">
        <v>63675.000000000007</v>
      </c>
      <c r="CW75" s="48">
        <v>60576</v>
      </c>
      <c r="CX75" s="48">
        <v>55417.000000000007</v>
      </c>
      <c r="CY75" s="48">
        <v>77845</v>
      </c>
      <c r="CZ75" s="48">
        <v>85150.999999999985</v>
      </c>
      <c r="DA75" s="48">
        <v>46268</v>
      </c>
      <c r="DB75" s="49">
        <v>45796.000000000007</v>
      </c>
      <c r="DS75" s="32"/>
      <c r="DT75" s="33"/>
      <c r="DU75" s="27"/>
      <c r="DV75" s="27"/>
    </row>
    <row r="76" spans="1:126" x14ac:dyDescent="0.2">
      <c r="B76" s="37" t="s">
        <v>53</v>
      </c>
      <c r="C76" s="47">
        <v>45279</v>
      </c>
      <c r="D76" s="48">
        <v>44932</v>
      </c>
      <c r="E76" s="48">
        <v>39079</v>
      </c>
      <c r="F76" s="48">
        <v>45273</v>
      </c>
      <c r="G76" s="48">
        <v>45422</v>
      </c>
      <c r="H76" s="48">
        <v>64633</v>
      </c>
      <c r="I76" s="48">
        <v>80669</v>
      </c>
      <c r="J76" s="48">
        <v>41609</v>
      </c>
      <c r="K76" s="48">
        <v>31860</v>
      </c>
      <c r="L76" s="48">
        <v>33039</v>
      </c>
      <c r="M76" s="48">
        <v>38676</v>
      </c>
      <c r="N76" s="48">
        <v>28578</v>
      </c>
      <c r="O76" s="48">
        <v>21261</v>
      </c>
      <c r="P76" s="48">
        <v>36427</v>
      </c>
      <c r="Q76" s="48">
        <v>27933</v>
      </c>
      <c r="R76" s="48">
        <v>44185</v>
      </c>
      <c r="S76" s="48">
        <v>70309</v>
      </c>
      <c r="T76" s="48">
        <v>38492</v>
      </c>
      <c r="U76" s="48">
        <v>68947</v>
      </c>
      <c r="V76" s="48">
        <v>28657</v>
      </c>
      <c r="W76" s="48">
        <v>55252</v>
      </c>
      <c r="X76" s="48">
        <v>31430</v>
      </c>
      <c r="Y76" s="48">
        <v>31195</v>
      </c>
      <c r="Z76" s="48">
        <v>19833</v>
      </c>
      <c r="AA76" s="48">
        <v>26179</v>
      </c>
      <c r="AB76" s="48">
        <v>30542</v>
      </c>
      <c r="AC76" s="48">
        <v>45893</v>
      </c>
      <c r="AD76" s="48">
        <v>41621</v>
      </c>
      <c r="AE76" s="48">
        <v>61648</v>
      </c>
      <c r="AF76" s="48">
        <v>40282</v>
      </c>
      <c r="AG76" s="48">
        <v>39758</v>
      </c>
      <c r="AH76" s="48">
        <v>34711</v>
      </c>
      <c r="AI76" s="48">
        <v>25155</v>
      </c>
      <c r="AJ76" s="48">
        <v>18603</v>
      </c>
      <c r="AK76" s="48">
        <v>38261</v>
      </c>
      <c r="AL76" s="48">
        <v>32057</v>
      </c>
      <c r="AM76" s="48">
        <v>59432</v>
      </c>
      <c r="AN76" s="48">
        <v>48423</v>
      </c>
      <c r="AO76" s="48">
        <v>53170</v>
      </c>
      <c r="AP76" s="48">
        <v>39238</v>
      </c>
      <c r="AQ76" s="48">
        <v>38984</v>
      </c>
      <c r="AR76" s="48">
        <v>14537</v>
      </c>
      <c r="AS76" s="48">
        <v>35769</v>
      </c>
      <c r="AT76" s="48">
        <v>20531</v>
      </c>
      <c r="AU76" s="48">
        <v>39065</v>
      </c>
      <c r="AV76" s="48">
        <v>68206</v>
      </c>
      <c r="AW76" s="48">
        <v>86367</v>
      </c>
      <c r="AX76" s="48">
        <v>74375</v>
      </c>
      <c r="AY76" s="48">
        <v>37056</v>
      </c>
      <c r="AZ76" s="48">
        <v>40306</v>
      </c>
      <c r="BA76" s="48">
        <v>45647</v>
      </c>
      <c r="BB76" s="48">
        <v>29169</v>
      </c>
      <c r="BC76" s="48">
        <v>30449</v>
      </c>
      <c r="BD76" s="48">
        <v>35329</v>
      </c>
      <c r="BE76" s="48">
        <v>41827</v>
      </c>
      <c r="BF76" s="48">
        <v>46184</v>
      </c>
      <c r="BG76" s="48">
        <v>31185</v>
      </c>
      <c r="BH76" s="48">
        <v>39572</v>
      </c>
      <c r="BI76" s="48">
        <v>23816</v>
      </c>
      <c r="BJ76" s="48">
        <v>18777</v>
      </c>
      <c r="BK76" s="48">
        <v>29967</v>
      </c>
      <c r="BL76" s="48">
        <v>29662</v>
      </c>
      <c r="BM76" s="48">
        <v>22767</v>
      </c>
      <c r="BN76" s="48">
        <v>27998</v>
      </c>
      <c r="BO76" s="48">
        <v>37981</v>
      </c>
      <c r="BP76" s="48">
        <v>31886</v>
      </c>
      <c r="BQ76" s="48">
        <v>26161</v>
      </c>
      <c r="BR76" s="48">
        <v>38241</v>
      </c>
      <c r="BS76" s="48">
        <v>44041</v>
      </c>
      <c r="BT76" s="48">
        <v>19615</v>
      </c>
      <c r="BU76" s="48">
        <v>18263</v>
      </c>
      <c r="BV76" s="48">
        <v>14948</v>
      </c>
      <c r="BW76" s="48">
        <v>38036</v>
      </c>
      <c r="BX76" s="48">
        <v>23527</v>
      </c>
      <c r="BY76" s="48">
        <v>18499</v>
      </c>
      <c r="BZ76" s="48">
        <v>20870</v>
      </c>
      <c r="CA76" s="48">
        <v>18703</v>
      </c>
      <c r="CB76" s="48">
        <v>25543</v>
      </c>
      <c r="CC76" s="48">
        <v>14912</v>
      </c>
      <c r="CD76" s="48">
        <v>20149</v>
      </c>
      <c r="CE76" s="48">
        <v>21240</v>
      </c>
      <c r="CF76" s="48">
        <v>38951</v>
      </c>
      <c r="CG76" s="48">
        <v>28308</v>
      </c>
      <c r="CH76" s="48">
        <v>27746</v>
      </c>
      <c r="CI76" s="48">
        <v>18535</v>
      </c>
      <c r="CJ76" s="48">
        <v>35834</v>
      </c>
      <c r="CK76" s="48">
        <v>37172</v>
      </c>
      <c r="CL76" s="48">
        <v>26117</v>
      </c>
      <c r="CM76" s="48">
        <v>32179</v>
      </c>
      <c r="CN76" s="48">
        <v>10524</v>
      </c>
      <c r="CO76" s="48">
        <v>32621</v>
      </c>
      <c r="CP76" s="48">
        <v>42040</v>
      </c>
      <c r="CQ76" s="48">
        <v>29801</v>
      </c>
      <c r="CR76" s="48">
        <v>30311</v>
      </c>
      <c r="CS76" s="48">
        <v>21676</v>
      </c>
      <c r="CT76" s="48">
        <v>33873</v>
      </c>
      <c r="CU76" s="48">
        <v>38925</v>
      </c>
      <c r="CV76" s="48">
        <v>40417</v>
      </c>
      <c r="CW76" s="48">
        <v>36093</v>
      </c>
      <c r="CX76" s="48">
        <v>31731</v>
      </c>
      <c r="CY76" s="48">
        <v>48385</v>
      </c>
      <c r="CZ76" s="48">
        <v>50004</v>
      </c>
      <c r="DA76" s="48">
        <v>28358</v>
      </c>
      <c r="DB76" s="49">
        <v>26862</v>
      </c>
      <c r="DS76" s="32"/>
      <c r="DT76" s="33"/>
      <c r="DU76" s="27"/>
      <c r="DV76" s="27"/>
    </row>
    <row r="77" spans="1:126" x14ac:dyDescent="0.2">
      <c r="B77" s="37" t="s">
        <v>55</v>
      </c>
      <c r="C77" s="50">
        <v>162369.00000000003</v>
      </c>
      <c r="D77" s="51">
        <v>161861.00000000003</v>
      </c>
      <c r="E77" s="51">
        <v>119284</v>
      </c>
      <c r="F77" s="51">
        <v>152099</v>
      </c>
      <c r="G77" s="51">
        <v>140708</v>
      </c>
      <c r="H77" s="51">
        <v>195016</v>
      </c>
      <c r="I77" s="51">
        <v>234442</v>
      </c>
      <c r="J77" s="51">
        <v>99468</v>
      </c>
      <c r="K77" s="51">
        <v>71525.000000000015</v>
      </c>
      <c r="L77" s="51">
        <v>78954</v>
      </c>
      <c r="M77" s="51">
        <v>93398</v>
      </c>
      <c r="N77" s="51">
        <v>77940</v>
      </c>
      <c r="O77" s="51">
        <v>46221</v>
      </c>
      <c r="P77" s="51">
        <v>108124.99999999999</v>
      </c>
      <c r="Q77" s="51">
        <v>61893.000000000007</v>
      </c>
      <c r="R77" s="51">
        <v>129972</v>
      </c>
      <c r="S77" s="51">
        <v>343775</v>
      </c>
      <c r="T77" s="51">
        <v>91413</v>
      </c>
      <c r="U77" s="51">
        <v>202350</v>
      </c>
      <c r="V77" s="51">
        <v>61491</v>
      </c>
      <c r="W77" s="51">
        <v>168623</v>
      </c>
      <c r="X77" s="51">
        <v>73629</v>
      </c>
      <c r="Y77" s="51">
        <v>79427</v>
      </c>
      <c r="Z77" s="51">
        <v>53206.999999999993</v>
      </c>
      <c r="AA77" s="51">
        <v>67191</v>
      </c>
      <c r="AB77" s="51">
        <v>79462</v>
      </c>
      <c r="AC77" s="51">
        <v>117110.00000000001</v>
      </c>
      <c r="AD77" s="51">
        <v>115763</v>
      </c>
      <c r="AE77" s="51">
        <v>298082</v>
      </c>
      <c r="AF77" s="51">
        <v>118680.99999999999</v>
      </c>
      <c r="AG77" s="51">
        <v>116640</v>
      </c>
      <c r="AH77" s="51">
        <v>72087.999999999985</v>
      </c>
      <c r="AI77" s="51">
        <v>56655</v>
      </c>
      <c r="AJ77" s="51">
        <v>55361.999999999993</v>
      </c>
      <c r="AK77" s="51">
        <v>147756</v>
      </c>
      <c r="AL77" s="51">
        <v>72961.999999999985</v>
      </c>
      <c r="AM77" s="51">
        <v>176604</v>
      </c>
      <c r="AN77" s="51">
        <v>145332</v>
      </c>
      <c r="AO77" s="51">
        <v>226562</v>
      </c>
      <c r="AP77" s="51">
        <v>133532.00000000003</v>
      </c>
      <c r="AQ77" s="51">
        <v>107055</v>
      </c>
      <c r="AR77" s="51">
        <v>40966</v>
      </c>
      <c r="AS77" s="51">
        <v>114204.00000000001</v>
      </c>
      <c r="AT77" s="51">
        <v>59619</v>
      </c>
      <c r="AU77" s="51">
        <v>145067</v>
      </c>
      <c r="AV77" s="51">
        <v>222222.00000000003</v>
      </c>
      <c r="AW77" s="51">
        <v>276898.00000000006</v>
      </c>
      <c r="AX77" s="51">
        <v>221241</v>
      </c>
      <c r="AY77" s="51">
        <v>103301</v>
      </c>
      <c r="AZ77" s="51">
        <v>112318</v>
      </c>
      <c r="BA77" s="51">
        <v>142212</v>
      </c>
      <c r="BB77" s="51">
        <v>89141</v>
      </c>
      <c r="BC77" s="51">
        <v>83335.000000000015</v>
      </c>
      <c r="BD77" s="51">
        <v>135316.00000000003</v>
      </c>
      <c r="BE77" s="51">
        <v>162730.99999999997</v>
      </c>
      <c r="BF77" s="51">
        <v>231139.99999999997</v>
      </c>
      <c r="BG77" s="51">
        <v>106941.00000000001</v>
      </c>
      <c r="BH77" s="51">
        <v>130242</v>
      </c>
      <c r="BI77" s="51">
        <v>53404</v>
      </c>
      <c r="BJ77" s="51">
        <v>46714</v>
      </c>
      <c r="BK77" s="51">
        <v>87727.999999999985</v>
      </c>
      <c r="BL77" s="51">
        <v>86016</v>
      </c>
      <c r="BM77" s="51">
        <v>59799</v>
      </c>
      <c r="BN77" s="51">
        <v>71756.999999999985</v>
      </c>
      <c r="BO77" s="51">
        <v>75914.000000000015</v>
      </c>
      <c r="BP77" s="51">
        <v>83158.999999999985</v>
      </c>
      <c r="BQ77" s="51">
        <v>68318</v>
      </c>
      <c r="BR77" s="51">
        <v>129154</v>
      </c>
      <c r="BS77" s="51">
        <v>140570</v>
      </c>
      <c r="BT77" s="51">
        <v>45981</v>
      </c>
      <c r="BU77" s="51">
        <v>60317</v>
      </c>
      <c r="BV77" s="51">
        <v>45465.000000000007</v>
      </c>
      <c r="BW77" s="51">
        <v>104475</v>
      </c>
      <c r="BX77" s="51">
        <v>58136.000000000007</v>
      </c>
      <c r="BY77" s="51">
        <v>44419</v>
      </c>
      <c r="BZ77" s="51">
        <v>64880</v>
      </c>
      <c r="CA77" s="51">
        <v>51443.000000000007</v>
      </c>
      <c r="CB77" s="51">
        <v>81991</v>
      </c>
      <c r="CC77" s="51">
        <v>30346.999999999996</v>
      </c>
      <c r="CD77" s="51">
        <v>54754</v>
      </c>
      <c r="CE77" s="51">
        <v>59265.999999999993</v>
      </c>
      <c r="CF77" s="51">
        <v>109992.00000000001</v>
      </c>
      <c r="CG77" s="51">
        <v>66673</v>
      </c>
      <c r="CH77" s="51">
        <v>62773.999999999993</v>
      </c>
      <c r="CI77" s="51">
        <v>48918</v>
      </c>
      <c r="CJ77" s="51">
        <v>113208.00000000001</v>
      </c>
      <c r="CK77" s="51">
        <v>123908</v>
      </c>
      <c r="CL77" s="51">
        <v>68368</v>
      </c>
      <c r="CM77" s="51">
        <v>91847</v>
      </c>
      <c r="CN77" s="51">
        <v>29123.000000000004</v>
      </c>
      <c r="CO77" s="51">
        <v>181474</v>
      </c>
      <c r="CP77" s="51">
        <v>192510</v>
      </c>
      <c r="CQ77" s="51">
        <v>76428</v>
      </c>
      <c r="CR77" s="51">
        <v>63017</v>
      </c>
      <c r="CS77" s="51">
        <v>65036.000000000007</v>
      </c>
      <c r="CT77" s="51">
        <v>74205</v>
      </c>
      <c r="CU77" s="51">
        <v>110275</v>
      </c>
      <c r="CV77" s="51">
        <v>91346</v>
      </c>
      <c r="CW77" s="51">
        <v>98835</v>
      </c>
      <c r="CX77" s="51">
        <v>87517</v>
      </c>
      <c r="CY77" s="51">
        <v>133628</v>
      </c>
      <c r="CZ77" s="51">
        <v>144892</v>
      </c>
      <c r="DA77" s="51">
        <v>72424</v>
      </c>
      <c r="DB77" s="52">
        <v>72381</v>
      </c>
      <c r="DS77" s="32"/>
      <c r="DT77" s="33"/>
      <c r="DU77" s="27"/>
      <c r="DV77" s="27"/>
    </row>
    <row r="78" spans="1:126" x14ac:dyDescent="0.2">
      <c r="B78" s="37" t="s">
        <v>57</v>
      </c>
      <c r="C78" s="47">
        <v>79753.000000000029</v>
      </c>
      <c r="D78" s="48">
        <v>80710.000000000029</v>
      </c>
      <c r="E78" s="48">
        <v>66036</v>
      </c>
      <c r="F78" s="48">
        <v>81958</v>
      </c>
      <c r="G78" s="48">
        <v>79889</v>
      </c>
      <c r="H78" s="48">
        <v>115295</v>
      </c>
      <c r="I78" s="48">
        <v>142644</v>
      </c>
      <c r="J78" s="48">
        <v>71831</v>
      </c>
      <c r="K78" s="48">
        <v>53112.000000000007</v>
      </c>
      <c r="L78" s="48">
        <v>55309.000000000007</v>
      </c>
      <c r="M78" s="48">
        <v>66985</v>
      </c>
      <c r="N78" s="48">
        <v>47537</v>
      </c>
      <c r="O78" s="48">
        <v>35188</v>
      </c>
      <c r="P78" s="48">
        <v>59562.999999999985</v>
      </c>
      <c r="Q78" s="48">
        <v>43577.000000000007</v>
      </c>
      <c r="R78" s="48">
        <v>75763</v>
      </c>
      <c r="S78" s="48">
        <v>121733</v>
      </c>
      <c r="T78" s="48">
        <v>61357.000000000007</v>
      </c>
      <c r="U78" s="48">
        <v>109164</v>
      </c>
      <c r="V78" s="48">
        <v>43199</v>
      </c>
      <c r="W78" s="48">
        <v>95780</v>
      </c>
      <c r="X78" s="48">
        <v>50029</v>
      </c>
      <c r="Y78" s="48">
        <v>44073</v>
      </c>
      <c r="Z78" s="48">
        <v>29634.999999999993</v>
      </c>
      <c r="AA78" s="48">
        <v>42059</v>
      </c>
      <c r="AB78" s="48">
        <v>50809</v>
      </c>
      <c r="AC78" s="48">
        <v>76965.000000000015</v>
      </c>
      <c r="AD78" s="48">
        <v>69618</v>
      </c>
      <c r="AE78" s="48">
        <v>107936</v>
      </c>
      <c r="AF78" s="48">
        <v>69642</v>
      </c>
      <c r="AG78" s="48">
        <v>75750</v>
      </c>
      <c r="AH78" s="48">
        <v>65321.999999999993</v>
      </c>
      <c r="AI78" s="48">
        <v>40082</v>
      </c>
      <c r="AJ78" s="48">
        <v>32180.999999999996</v>
      </c>
      <c r="AK78" s="48">
        <v>68155</v>
      </c>
      <c r="AL78" s="48">
        <v>56965.999999999993</v>
      </c>
      <c r="AM78" s="48">
        <v>105604</v>
      </c>
      <c r="AN78" s="48">
        <v>85938</v>
      </c>
      <c r="AO78" s="48">
        <v>94626</v>
      </c>
      <c r="AP78" s="48">
        <v>69041.000000000015</v>
      </c>
      <c r="AQ78" s="48">
        <v>68918</v>
      </c>
      <c r="AR78" s="48">
        <v>26529</v>
      </c>
      <c r="AS78" s="48">
        <v>66122.000000000015</v>
      </c>
      <c r="AT78" s="48">
        <v>36600</v>
      </c>
      <c r="AU78" s="48">
        <v>72117</v>
      </c>
      <c r="AV78" s="48">
        <v>122366.00000000003</v>
      </c>
      <c r="AW78" s="48">
        <v>158235.00000000003</v>
      </c>
      <c r="AX78" s="48">
        <v>137158</v>
      </c>
      <c r="AY78" s="48">
        <v>64943.000000000007</v>
      </c>
      <c r="AZ78" s="48">
        <v>74421</v>
      </c>
      <c r="BA78" s="48">
        <v>81910</v>
      </c>
      <c r="BB78" s="48">
        <v>54052.000000000007</v>
      </c>
      <c r="BC78" s="48">
        <v>51334.000000000007</v>
      </c>
      <c r="BD78" s="48">
        <v>65592.000000000015</v>
      </c>
      <c r="BE78" s="48">
        <v>76269</v>
      </c>
      <c r="BF78" s="48">
        <v>84531.999999999985</v>
      </c>
      <c r="BG78" s="48">
        <v>58222.000000000007</v>
      </c>
      <c r="BH78" s="48">
        <v>71106</v>
      </c>
      <c r="BI78" s="48">
        <v>41408</v>
      </c>
      <c r="BJ78" s="48">
        <v>33347</v>
      </c>
      <c r="BK78" s="48">
        <v>50484.999999999985</v>
      </c>
      <c r="BL78" s="48">
        <v>53612.000000000007</v>
      </c>
      <c r="BM78" s="48">
        <v>40643</v>
      </c>
      <c r="BN78" s="48">
        <v>50847.999999999993</v>
      </c>
      <c r="BO78" s="48">
        <v>49216.000000000007</v>
      </c>
      <c r="BP78" s="48">
        <v>55406.999999999993</v>
      </c>
      <c r="BQ78" s="48">
        <v>45125</v>
      </c>
      <c r="BR78" s="48">
        <v>69081</v>
      </c>
      <c r="BS78" s="48">
        <v>80311</v>
      </c>
      <c r="BT78" s="48">
        <v>36147</v>
      </c>
      <c r="BU78" s="48">
        <v>32771</v>
      </c>
      <c r="BV78" s="48">
        <v>25421.000000000004</v>
      </c>
      <c r="BW78" s="48">
        <v>69175</v>
      </c>
      <c r="BX78" s="48">
        <v>39922.000000000007</v>
      </c>
      <c r="BY78" s="48">
        <v>31855.000000000004</v>
      </c>
      <c r="BZ78" s="48">
        <v>38076</v>
      </c>
      <c r="CA78" s="48">
        <v>32582.000000000004</v>
      </c>
      <c r="CB78" s="48">
        <v>44617</v>
      </c>
      <c r="CC78" s="48">
        <v>24057.999999999996</v>
      </c>
      <c r="CD78" s="48">
        <v>36137</v>
      </c>
      <c r="CE78" s="48">
        <v>37904</v>
      </c>
      <c r="CF78" s="48">
        <v>66297.000000000015</v>
      </c>
      <c r="CG78" s="48">
        <v>47788</v>
      </c>
      <c r="CH78" s="48">
        <v>46575.999999999993</v>
      </c>
      <c r="CI78" s="48">
        <v>30525.000000000004</v>
      </c>
      <c r="CJ78" s="48">
        <v>64307.000000000007</v>
      </c>
      <c r="CK78" s="48">
        <v>65053</v>
      </c>
      <c r="CL78" s="48">
        <v>45240</v>
      </c>
      <c r="CM78" s="48">
        <v>56861</v>
      </c>
      <c r="CN78" s="48">
        <v>17354</v>
      </c>
      <c r="CO78" s="48">
        <v>56890</v>
      </c>
      <c r="CP78" s="48">
        <v>74507</v>
      </c>
      <c r="CQ78" s="48">
        <v>51312</v>
      </c>
      <c r="CR78" s="48">
        <v>51115</v>
      </c>
      <c r="CS78" s="48">
        <v>36282</v>
      </c>
      <c r="CT78" s="48">
        <v>48276</v>
      </c>
      <c r="CU78" s="48">
        <v>57450</v>
      </c>
      <c r="CV78" s="48">
        <v>63591</v>
      </c>
      <c r="CW78" s="48">
        <v>60430</v>
      </c>
      <c r="CX78" s="48">
        <v>52199.999999999993</v>
      </c>
      <c r="CY78" s="48">
        <v>83279</v>
      </c>
      <c r="CZ78" s="48">
        <v>87643</v>
      </c>
      <c r="DA78" s="48">
        <v>46042</v>
      </c>
      <c r="DB78" s="49">
        <v>43641</v>
      </c>
      <c r="DS78" s="32"/>
      <c r="DT78" s="33"/>
      <c r="DU78" s="27"/>
      <c r="DV78" s="27"/>
    </row>
    <row r="79" spans="1:126" x14ac:dyDescent="0.2">
      <c r="B79" s="37" t="s">
        <v>58</v>
      </c>
      <c r="C79" s="50">
        <v>253795</v>
      </c>
      <c r="D79" s="51">
        <v>234377</v>
      </c>
      <c r="E79" s="51">
        <v>197879</v>
      </c>
      <c r="F79" s="51">
        <v>221452</v>
      </c>
      <c r="G79" s="51">
        <v>205430</v>
      </c>
      <c r="H79" s="51">
        <v>293609</v>
      </c>
      <c r="I79" s="51">
        <v>371242</v>
      </c>
      <c r="J79" s="51">
        <v>169188</v>
      </c>
      <c r="K79" s="51">
        <v>121813</v>
      </c>
      <c r="L79" s="51">
        <v>130236</v>
      </c>
      <c r="M79" s="51">
        <v>158017</v>
      </c>
      <c r="N79" s="51">
        <v>126001</v>
      </c>
      <c r="O79" s="51">
        <v>80540.999999999985</v>
      </c>
      <c r="P79" s="51">
        <v>179306</v>
      </c>
      <c r="Q79" s="51">
        <v>108892</v>
      </c>
      <c r="R79" s="51">
        <v>186558</v>
      </c>
      <c r="S79" s="51">
        <v>351586</v>
      </c>
      <c r="T79" s="51">
        <v>159492</v>
      </c>
      <c r="U79" s="51">
        <v>334805</v>
      </c>
      <c r="V79" s="51">
        <v>108703.00000000001</v>
      </c>
      <c r="W79" s="51">
        <v>243120</v>
      </c>
      <c r="X79" s="51">
        <v>123331</v>
      </c>
      <c r="Y79" s="51">
        <v>134355</v>
      </c>
      <c r="Z79" s="51">
        <v>85063</v>
      </c>
      <c r="AA79" s="51">
        <v>110249</v>
      </c>
      <c r="AB79" s="51">
        <v>121883</v>
      </c>
      <c r="AC79" s="51">
        <v>177659</v>
      </c>
      <c r="AD79" s="51">
        <v>183022.99999999997</v>
      </c>
      <c r="AE79" s="51">
        <v>301474.00000000006</v>
      </c>
      <c r="AF79" s="51">
        <v>193109</v>
      </c>
      <c r="AG79" s="51">
        <v>184798.00000000003</v>
      </c>
      <c r="AH79" s="51">
        <v>119874</v>
      </c>
      <c r="AI79" s="51">
        <v>96296</v>
      </c>
      <c r="AJ79" s="51">
        <v>91926</v>
      </c>
      <c r="AK79" s="51">
        <v>227283.00000000003</v>
      </c>
      <c r="AL79" s="51">
        <v>125873.99999999999</v>
      </c>
      <c r="AM79" s="51">
        <v>297523</v>
      </c>
      <c r="AN79" s="51">
        <v>247885.00000000003</v>
      </c>
      <c r="AO79" s="51">
        <v>359625</v>
      </c>
      <c r="AP79" s="51">
        <v>214307</v>
      </c>
      <c r="AQ79" s="51">
        <v>179334</v>
      </c>
      <c r="AR79" s="51">
        <v>67582</v>
      </c>
      <c r="AS79" s="51">
        <v>167351</v>
      </c>
      <c r="AT79" s="51">
        <v>97272</v>
      </c>
      <c r="AU79" s="51">
        <v>217950</v>
      </c>
      <c r="AV79" s="51">
        <v>337272</v>
      </c>
      <c r="AW79" s="51">
        <v>401372</v>
      </c>
      <c r="AX79" s="51">
        <v>332550</v>
      </c>
      <c r="AY79" s="51">
        <v>180652</v>
      </c>
      <c r="AZ79" s="51">
        <v>183418</v>
      </c>
      <c r="BA79" s="51">
        <v>199388</v>
      </c>
      <c r="BB79" s="51">
        <v>139479</v>
      </c>
      <c r="BC79" s="51">
        <v>136388</v>
      </c>
      <c r="BD79" s="51">
        <v>197550.00000000003</v>
      </c>
      <c r="BE79" s="51">
        <v>226166.00000000003</v>
      </c>
      <c r="BF79" s="51">
        <v>346585</v>
      </c>
      <c r="BG79" s="51">
        <v>171943</v>
      </c>
      <c r="BH79" s="51">
        <v>196247</v>
      </c>
      <c r="BI79" s="51">
        <v>92839</v>
      </c>
      <c r="BJ79" s="51">
        <v>81996</v>
      </c>
      <c r="BK79" s="51">
        <v>140962</v>
      </c>
      <c r="BL79" s="51">
        <v>142380</v>
      </c>
      <c r="BM79" s="51">
        <v>104893</v>
      </c>
      <c r="BN79" s="51">
        <v>117599</v>
      </c>
      <c r="BO79" s="51">
        <v>151443</v>
      </c>
      <c r="BP79" s="51">
        <v>147145</v>
      </c>
      <c r="BQ79" s="51">
        <v>113610</v>
      </c>
      <c r="BR79" s="51">
        <v>197864</v>
      </c>
      <c r="BS79" s="51">
        <v>232498</v>
      </c>
      <c r="BT79" s="51">
        <v>82424</v>
      </c>
      <c r="BU79" s="51">
        <v>100368</v>
      </c>
      <c r="BV79" s="51">
        <v>81146</v>
      </c>
      <c r="BW79" s="51">
        <v>179002.99999999997</v>
      </c>
      <c r="BX79" s="51">
        <v>101366</v>
      </c>
      <c r="BY79" s="51">
        <v>80198.000000000015</v>
      </c>
      <c r="BZ79" s="51">
        <v>111111</v>
      </c>
      <c r="CA79" s="51">
        <v>92931.999999999985</v>
      </c>
      <c r="CB79" s="51">
        <v>142088.00000000003</v>
      </c>
      <c r="CC79" s="51">
        <v>58802</v>
      </c>
      <c r="CD79" s="51">
        <v>95511.999999999985</v>
      </c>
      <c r="CE79" s="51">
        <v>105307.00000000001</v>
      </c>
      <c r="CF79" s="51">
        <v>196269</v>
      </c>
      <c r="CG79" s="51">
        <v>124973</v>
      </c>
      <c r="CH79" s="51">
        <v>118197</v>
      </c>
      <c r="CI79" s="51">
        <v>90872</v>
      </c>
      <c r="CJ79" s="51">
        <v>195692</v>
      </c>
      <c r="CK79" s="51">
        <v>222225</v>
      </c>
      <c r="CL79" s="51">
        <v>131011</v>
      </c>
      <c r="CM79" s="51">
        <v>170057</v>
      </c>
      <c r="CN79" s="51">
        <v>55262</v>
      </c>
      <c r="CO79" s="51">
        <v>299612</v>
      </c>
      <c r="CP79" s="51">
        <v>313218.99999999994</v>
      </c>
      <c r="CQ79" s="51">
        <v>130913</v>
      </c>
      <c r="CR79" s="51">
        <v>119842</v>
      </c>
      <c r="CS79" s="51">
        <v>106636</v>
      </c>
      <c r="CT79" s="51">
        <v>147408.99999999997</v>
      </c>
      <c r="CU79" s="51">
        <v>191686</v>
      </c>
      <c r="CV79" s="51">
        <v>169753</v>
      </c>
      <c r="CW79" s="51">
        <v>162942.99999999997</v>
      </c>
      <c r="CX79" s="51">
        <v>150176</v>
      </c>
      <c r="CY79" s="51">
        <v>231669.00000000003</v>
      </c>
      <c r="CZ79" s="51">
        <v>253798.99999999997</v>
      </c>
      <c r="DA79" s="51">
        <v>132239.99999999997</v>
      </c>
      <c r="DB79" s="52">
        <v>123001</v>
      </c>
      <c r="DS79" s="32"/>
      <c r="DT79" s="33"/>
      <c r="DU79" s="27"/>
      <c r="DV79" s="27"/>
    </row>
    <row r="80" spans="1:126" x14ac:dyDescent="0.2">
      <c r="B80" s="37" t="s">
        <v>59</v>
      </c>
      <c r="C80" s="47">
        <v>139009</v>
      </c>
      <c r="D80" s="48">
        <v>134923</v>
      </c>
      <c r="E80" s="48">
        <v>116537</v>
      </c>
      <c r="F80" s="48">
        <v>130857</v>
      </c>
      <c r="G80" s="48">
        <v>131261</v>
      </c>
      <c r="H80" s="48">
        <v>193794</v>
      </c>
      <c r="I80" s="48">
        <v>256328</v>
      </c>
      <c r="J80" s="48">
        <v>128983</v>
      </c>
      <c r="K80" s="48">
        <v>95019</v>
      </c>
      <c r="L80" s="48">
        <v>100369</v>
      </c>
      <c r="M80" s="48">
        <v>118748</v>
      </c>
      <c r="N80" s="48">
        <v>87227</v>
      </c>
      <c r="O80" s="48">
        <v>63929</v>
      </c>
      <c r="P80" s="48">
        <v>112436</v>
      </c>
      <c r="Q80" s="48">
        <v>82090</v>
      </c>
      <c r="R80" s="48">
        <v>122468</v>
      </c>
      <c r="S80" s="48">
        <v>222004</v>
      </c>
      <c r="T80" s="48">
        <v>113346</v>
      </c>
      <c r="U80" s="48">
        <v>213668</v>
      </c>
      <c r="V80" s="48">
        <v>82018</v>
      </c>
      <c r="W80" s="48">
        <v>161090</v>
      </c>
      <c r="X80" s="48">
        <v>89805</v>
      </c>
      <c r="Y80" s="48">
        <v>81177</v>
      </c>
      <c r="Z80" s="48">
        <v>55072</v>
      </c>
      <c r="AA80" s="48">
        <v>74012</v>
      </c>
      <c r="AB80" s="48">
        <v>85952</v>
      </c>
      <c r="AC80" s="48">
        <v>136112</v>
      </c>
      <c r="AD80" s="48">
        <v>129796</v>
      </c>
      <c r="AE80" s="48">
        <v>176091</v>
      </c>
      <c r="AF80" s="48">
        <v>126314</v>
      </c>
      <c r="AG80" s="48">
        <v>130312</v>
      </c>
      <c r="AH80" s="48">
        <v>110566</v>
      </c>
      <c r="AI80" s="48">
        <v>73982</v>
      </c>
      <c r="AJ80" s="48">
        <v>57431</v>
      </c>
      <c r="AK80" s="48">
        <v>123578</v>
      </c>
      <c r="AL80" s="48">
        <v>105584</v>
      </c>
      <c r="AM80" s="48">
        <v>200267</v>
      </c>
      <c r="AN80" s="48">
        <v>159250</v>
      </c>
      <c r="AO80" s="48">
        <v>173011</v>
      </c>
      <c r="AP80" s="48">
        <v>126579</v>
      </c>
      <c r="AQ80" s="48">
        <v>122744</v>
      </c>
      <c r="AR80" s="48">
        <v>46619</v>
      </c>
      <c r="AS80" s="48">
        <v>104135</v>
      </c>
      <c r="AT80" s="48">
        <v>63646</v>
      </c>
      <c r="AU80" s="48">
        <v>127116</v>
      </c>
      <c r="AV80" s="48">
        <v>228357</v>
      </c>
      <c r="AW80" s="48">
        <v>276525</v>
      </c>
      <c r="AX80" s="48">
        <v>257471</v>
      </c>
      <c r="AY80" s="48">
        <v>124934</v>
      </c>
      <c r="AZ80" s="48">
        <v>134574</v>
      </c>
      <c r="BA80" s="48">
        <v>133692</v>
      </c>
      <c r="BB80" s="48">
        <v>95443</v>
      </c>
      <c r="BC80" s="48">
        <v>95985</v>
      </c>
      <c r="BD80" s="48">
        <v>114598</v>
      </c>
      <c r="BE80" s="48">
        <v>126367</v>
      </c>
      <c r="BF80" s="48">
        <v>160441</v>
      </c>
      <c r="BG80" s="48">
        <v>106777</v>
      </c>
      <c r="BH80" s="48">
        <v>127360</v>
      </c>
      <c r="BI80" s="48">
        <v>77965</v>
      </c>
      <c r="BJ80" s="48">
        <v>62833</v>
      </c>
      <c r="BK80" s="48">
        <v>98042</v>
      </c>
      <c r="BL80" s="48">
        <v>102181</v>
      </c>
      <c r="BM80" s="48">
        <v>77750</v>
      </c>
      <c r="BN80" s="48">
        <v>91003</v>
      </c>
      <c r="BO80" s="48">
        <v>102666</v>
      </c>
      <c r="BP80" s="48">
        <v>108593</v>
      </c>
      <c r="BQ80" s="48">
        <v>83573</v>
      </c>
      <c r="BR80" s="48">
        <v>122559</v>
      </c>
      <c r="BS80" s="48">
        <v>157734</v>
      </c>
      <c r="BT80" s="48">
        <v>69671</v>
      </c>
      <c r="BU80" s="48">
        <v>62147</v>
      </c>
      <c r="BV80" s="48">
        <v>49912</v>
      </c>
      <c r="BW80" s="48">
        <v>126041</v>
      </c>
      <c r="BX80" s="48">
        <v>77513</v>
      </c>
      <c r="BY80" s="48">
        <v>62986</v>
      </c>
      <c r="BZ80" s="48">
        <v>73877</v>
      </c>
      <c r="CA80" s="48">
        <v>63204</v>
      </c>
      <c r="CB80" s="48">
        <v>87742</v>
      </c>
      <c r="CC80" s="48">
        <v>47928</v>
      </c>
      <c r="CD80" s="48">
        <v>70821</v>
      </c>
      <c r="CE80" s="48">
        <v>76705</v>
      </c>
      <c r="CF80" s="48">
        <v>129620</v>
      </c>
      <c r="CG80" s="48">
        <v>93152</v>
      </c>
      <c r="CH80" s="48">
        <v>92654</v>
      </c>
      <c r="CI80" s="48">
        <v>61144</v>
      </c>
      <c r="CJ80" s="48">
        <v>129028</v>
      </c>
      <c r="CK80" s="48">
        <v>134052</v>
      </c>
      <c r="CL80" s="48">
        <v>96978</v>
      </c>
      <c r="CM80" s="48">
        <v>120429</v>
      </c>
      <c r="CN80" s="48">
        <v>35792</v>
      </c>
      <c r="CO80" s="48">
        <v>113727</v>
      </c>
      <c r="CP80" s="48">
        <v>147044</v>
      </c>
      <c r="CQ80" s="48">
        <v>103108</v>
      </c>
      <c r="CR80" s="48">
        <v>101844</v>
      </c>
      <c r="CS80" s="48">
        <v>67934</v>
      </c>
      <c r="CT80" s="48">
        <v>97987</v>
      </c>
      <c r="CU80" s="48">
        <v>115001</v>
      </c>
      <c r="CV80" s="48">
        <v>128961</v>
      </c>
      <c r="CW80" s="48">
        <v>121650</v>
      </c>
      <c r="CX80" s="48">
        <v>101840</v>
      </c>
      <c r="CY80" s="48">
        <v>165827</v>
      </c>
      <c r="CZ80" s="48">
        <v>172126</v>
      </c>
      <c r="DA80" s="48">
        <v>92964</v>
      </c>
      <c r="DB80" s="49">
        <v>84707</v>
      </c>
      <c r="DS80" s="32"/>
      <c r="DT80" s="33"/>
      <c r="DU80" s="27"/>
      <c r="DV80" s="27"/>
    </row>
    <row r="81" spans="2:126" x14ac:dyDescent="0.2">
      <c r="B81" s="37" t="s">
        <v>60</v>
      </c>
      <c r="C81" s="47">
        <v>255712</v>
      </c>
      <c r="D81" s="48">
        <v>175969</v>
      </c>
      <c r="E81" s="48">
        <v>105674</v>
      </c>
      <c r="F81" s="48">
        <v>72567</v>
      </c>
      <c r="G81" s="48">
        <v>42532</v>
      </c>
      <c r="H81" s="48">
        <v>171164</v>
      </c>
      <c r="I81" s="48">
        <v>120644</v>
      </c>
      <c r="J81" s="48">
        <v>37536</v>
      </c>
      <c r="K81" s="48">
        <v>106367</v>
      </c>
      <c r="L81" s="48">
        <v>64559</v>
      </c>
      <c r="M81" s="48">
        <v>45100</v>
      </c>
      <c r="N81" s="48">
        <v>76307</v>
      </c>
      <c r="O81" s="48">
        <v>65409</v>
      </c>
      <c r="P81" s="48">
        <v>73157</v>
      </c>
      <c r="Q81" s="48">
        <v>68791</v>
      </c>
      <c r="R81" s="48">
        <v>179688</v>
      </c>
      <c r="S81" s="48">
        <v>99115</v>
      </c>
      <c r="T81" s="48">
        <v>120925</v>
      </c>
      <c r="U81" s="48">
        <v>32459</v>
      </c>
      <c r="V81" s="48">
        <v>116981</v>
      </c>
      <c r="W81" s="48">
        <v>63973</v>
      </c>
      <c r="X81" s="48">
        <v>65054</v>
      </c>
      <c r="Y81" s="48">
        <v>81610</v>
      </c>
      <c r="Z81" s="48">
        <v>153658</v>
      </c>
      <c r="AA81" s="48">
        <v>95056</v>
      </c>
      <c r="AB81" s="48">
        <v>119519</v>
      </c>
      <c r="AC81" s="48">
        <v>84573</v>
      </c>
      <c r="AD81" s="48">
        <v>124537</v>
      </c>
      <c r="AE81" s="48">
        <v>44027</v>
      </c>
      <c r="AF81" s="48">
        <v>265524</v>
      </c>
      <c r="AG81" s="48">
        <v>136303</v>
      </c>
      <c r="AH81" s="48">
        <v>65044</v>
      </c>
      <c r="AI81" s="48">
        <v>39312</v>
      </c>
      <c r="AJ81" s="48">
        <v>89300</v>
      </c>
      <c r="AK81" s="48">
        <v>101859</v>
      </c>
      <c r="AL81" s="48">
        <v>77886</v>
      </c>
      <c r="AM81" s="48">
        <v>123204</v>
      </c>
      <c r="AN81" s="48">
        <v>178233</v>
      </c>
      <c r="AO81" s="48">
        <v>308179</v>
      </c>
      <c r="AP81" s="48">
        <v>7966</v>
      </c>
      <c r="AQ81" s="48">
        <v>69796</v>
      </c>
      <c r="AR81" s="48">
        <v>109653</v>
      </c>
      <c r="AS81" s="48">
        <v>58958</v>
      </c>
      <c r="AT81" s="48">
        <v>224748</v>
      </c>
      <c r="AU81" s="48">
        <v>188657</v>
      </c>
      <c r="AV81" s="48">
        <v>179304</v>
      </c>
      <c r="AW81" s="48">
        <v>135653</v>
      </c>
      <c r="AX81" s="48">
        <v>182600</v>
      </c>
      <c r="AY81" s="48">
        <v>120840</v>
      </c>
      <c r="AZ81" s="48">
        <v>144238</v>
      </c>
      <c r="BA81" s="48">
        <v>104256</v>
      </c>
      <c r="BB81" s="48">
        <v>113919</v>
      </c>
      <c r="BC81" s="48">
        <v>68547</v>
      </c>
      <c r="BD81" s="48">
        <v>109122</v>
      </c>
      <c r="BE81" s="48">
        <v>97817</v>
      </c>
      <c r="BF81" s="48">
        <v>226557</v>
      </c>
      <c r="BG81" s="48">
        <v>116369</v>
      </c>
      <c r="BH81" s="48">
        <v>104643</v>
      </c>
      <c r="BI81" s="48">
        <v>46710</v>
      </c>
      <c r="BJ81" s="48">
        <v>206414</v>
      </c>
      <c r="BK81" s="48">
        <v>139929</v>
      </c>
      <c r="BL81" s="48">
        <v>99293</v>
      </c>
      <c r="BM81" s="48">
        <v>99980</v>
      </c>
      <c r="BN81" s="48">
        <v>105613</v>
      </c>
      <c r="BO81" s="48">
        <v>59713</v>
      </c>
      <c r="BP81" s="48">
        <v>45947</v>
      </c>
      <c r="BQ81" s="48">
        <v>110848</v>
      </c>
      <c r="BR81" s="48">
        <v>151786</v>
      </c>
      <c r="BS81" s="48">
        <v>61202</v>
      </c>
      <c r="BT81" s="48">
        <v>32019</v>
      </c>
      <c r="BU81" s="48">
        <v>119541</v>
      </c>
      <c r="BV81" s="48">
        <v>216593</v>
      </c>
      <c r="BW81" s="48">
        <v>72032</v>
      </c>
      <c r="BX81" s="48">
        <v>82209</v>
      </c>
      <c r="BY81" s="48">
        <v>227677</v>
      </c>
      <c r="BZ81" s="48">
        <v>147950</v>
      </c>
      <c r="CA81" s="48">
        <v>86987</v>
      </c>
      <c r="CB81" s="48">
        <v>68347</v>
      </c>
      <c r="CC81" s="48">
        <v>93082</v>
      </c>
      <c r="CD81" s="48">
        <v>113124</v>
      </c>
      <c r="CE81" s="48">
        <v>188624</v>
      </c>
      <c r="CF81" s="48">
        <v>54216</v>
      </c>
      <c r="CG81" s="48">
        <v>273949</v>
      </c>
      <c r="CH81" s="48">
        <v>46955</v>
      </c>
      <c r="CI81" s="48">
        <v>256245</v>
      </c>
      <c r="CJ81" s="48">
        <v>136100</v>
      </c>
      <c r="CK81" s="48">
        <v>91937</v>
      </c>
      <c r="CL81" s="48">
        <v>37444</v>
      </c>
      <c r="CM81" s="48">
        <v>82729</v>
      </c>
      <c r="CN81" s="48">
        <v>177132</v>
      </c>
      <c r="CO81" s="48">
        <v>394332</v>
      </c>
      <c r="CP81" s="48">
        <v>17755</v>
      </c>
      <c r="CQ81" s="48">
        <v>96981</v>
      </c>
      <c r="CR81" s="48">
        <v>36838</v>
      </c>
      <c r="CS81" s="48">
        <v>64015</v>
      </c>
      <c r="CT81" s="48">
        <v>75715</v>
      </c>
      <c r="CU81" s="48">
        <v>185702</v>
      </c>
      <c r="CV81" s="48">
        <v>99137</v>
      </c>
      <c r="CW81" s="48">
        <v>63927</v>
      </c>
      <c r="CX81" s="48">
        <v>103499</v>
      </c>
      <c r="CY81" s="48">
        <v>143607</v>
      </c>
      <c r="CZ81" s="48">
        <v>195680</v>
      </c>
      <c r="DA81" s="48">
        <v>149134</v>
      </c>
      <c r="DB81" s="49">
        <v>147176</v>
      </c>
      <c r="DS81" s="32"/>
      <c r="DT81" s="33"/>
      <c r="DU81" s="27"/>
      <c r="DV81" s="27"/>
    </row>
    <row r="82" spans="2:126" x14ac:dyDescent="0.2">
      <c r="B82" s="37" t="s">
        <v>61</v>
      </c>
      <c r="C82" s="47">
        <v>76381</v>
      </c>
      <c r="D82" s="48">
        <v>60391</v>
      </c>
      <c r="E82" s="48">
        <v>36113</v>
      </c>
      <c r="F82" s="48">
        <v>27188</v>
      </c>
      <c r="G82" s="48">
        <v>13481</v>
      </c>
      <c r="H82" s="48">
        <v>67711</v>
      </c>
      <c r="I82" s="48">
        <v>44510</v>
      </c>
      <c r="J82" s="48">
        <v>15606</v>
      </c>
      <c r="K82" s="48">
        <v>37907</v>
      </c>
      <c r="L82" s="48">
        <v>30587</v>
      </c>
      <c r="M82" s="48">
        <v>12764</v>
      </c>
      <c r="N82" s="48">
        <v>25817</v>
      </c>
      <c r="O82" s="48">
        <v>27289</v>
      </c>
      <c r="P82" s="48">
        <v>25560</v>
      </c>
      <c r="Q82" s="48">
        <v>27036</v>
      </c>
      <c r="R82" s="48">
        <v>69601</v>
      </c>
      <c r="S82" s="48">
        <v>37408</v>
      </c>
      <c r="T82" s="48">
        <v>49484</v>
      </c>
      <c r="U82" s="48">
        <v>14250</v>
      </c>
      <c r="V82" s="48">
        <v>50863</v>
      </c>
      <c r="W82" s="48">
        <v>17416</v>
      </c>
      <c r="X82" s="48">
        <v>26012</v>
      </c>
      <c r="Y82" s="48">
        <v>33696</v>
      </c>
      <c r="Z82" s="48">
        <v>52329</v>
      </c>
      <c r="AA82" s="48">
        <v>27494</v>
      </c>
      <c r="AB82" s="48">
        <v>43982</v>
      </c>
      <c r="AC82" s="48">
        <v>23988</v>
      </c>
      <c r="AD82" s="48">
        <v>50167</v>
      </c>
      <c r="AE82" s="48">
        <v>19702</v>
      </c>
      <c r="AF82" s="48">
        <v>100711</v>
      </c>
      <c r="AG82" s="48">
        <v>67030</v>
      </c>
      <c r="AH82" s="48">
        <v>25193</v>
      </c>
      <c r="AI82" s="48">
        <v>15662</v>
      </c>
      <c r="AJ82" s="48">
        <v>40939</v>
      </c>
      <c r="AK82" s="48">
        <v>33696</v>
      </c>
      <c r="AL82" s="48">
        <v>35364</v>
      </c>
      <c r="AM82" s="48">
        <v>42485</v>
      </c>
      <c r="AN82" s="48">
        <v>60963</v>
      </c>
      <c r="AO82" s="48">
        <v>78899</v>
      </c>
      <c r="AP82" s="48">
        <v>2823</v>
      </c>
      <c r="AQ82" s="48">
        <v>21517</v>
      </c>
      <c r="AR82" s="48">
        <v>43653</v>
      </c>
      <c r="AS82" s="48">
        <v>20235</v>
      </c>
      <c r="AT82" s="48">
        <v>80129</v>
      </c>
      <c r="AU82" s="48">
        <v>63598</v>
      </c>
      <c r="AV82" s="48">
        <v>75051</v>
      </c>
      <c r="AW82" s="48">
        <v>66113</v>
      </c>
      <c r="AX82" s="48">
        <v>61042</v>
      </c>
      <c r="AY82" s="48">
        <v>47996</v>
      </c>
      <c r="AZ82" s="48">
        <v>52897</v>
      </c>
      <c r="BA82" s="48">
        <v>28373</v>
      </c>
      <c r="BB82" s="48">
        <v>45380</v>
      </c>
      <c r="BC82" s="48">
        <v>25185</v>
      </c>
      <c r="BD82" s="48">
        <v>42748</v>
      </c>
      <c r="BE82" s="48">
        <v>33997</v>
      </c>
      <c r="BF82" s="48">
        <v>69233</v>
      </c>
      <c r="BG82" s="48">
        <v>43033</v>
      </c>
      <c r="BH82" s="48">
        <v>36812</v>
      </c>
      <c r="BI82" s="48">
        <v>18645</v>
      </c>
      <c r="BJ82" s="48">
        <v>68628</v>
      </c>
      <c r="BK82" s="48">
        <v>51534</v>
      </c>
      <c r="BL82" s="48">
        <v>34887</v>
      </c>
      <c r="BM82" s="48">
        <v>28807</v>
      </c>
      <c r="BN82" s="48">
        <v>35615</v>
      </c>
      <c r="BO82" s="48">
        <v>24134</v>
      </c>
      <c r="BP82" s="48">
        <v>18261</v>
      </c>
      <c r="BQ82" s="48">
        <v>43339</v>
      </c>
      <c r="BR82" s="48">
        <v>58878</v>
      </c>
      <c r="BS82" s="48">
        <v>18518</v>
      </c>
      <c r="BT82" s="48">
        <v>8053</v>
      </c>
      <c r="BU82" s="48">
        <v>43168</v>
      </c>
      <c r="BV82" s="48">
        <v>81728</v>
      </c>
      <c r="BW82" s="48">
        <v>25638</v>
      </c>
      <c r="BX82" s="48">
        <v>36472</v>
      </c>
      <c r="BY82" s="48">
        <v>70720</v>
      </c>
      <c r="BZ82" s="48">
        <v>39916</v>
      </c>
      <c r="CA82" s="48">
        <v>24174</v>
      </c>
      <c r="CB82" s="48">
        <v>26547</v>
      </c>
      <c r="CC82" s="48">
        <v>28157</v>
      </c>
      <c r="CD82" s="48">
        <v>39327</v>
      </c>
      <c r="CE82" s="48">
        <v>64453</v>
      </c>
      <c r="CF82" s="48">
        <v>19141</v>
      </c>
      <c r="CG82" s="48">
        <v>81813</v>
      </c>
      <c r="CH82" s="48">
        <v>10829</v>
      </c>
      <c r="CI82" s="48">
        <v>70859</v>
      </c>
      <c r="CJ82" s="48">
        <v>45615</v>
      </c>
      <c r="CK82" s="48">
        <v>33321</v>
      </c>
      <c r="CL82" s="48">
        <v>19255</v>
      </c>
      <c r="CM82" s="48">
        <v>25145</v>
      </c>
      <c r="CN82" s="48">
        <v>62681</v>
      </c>
      <c r="CO82" s="48">
        <v>79750</v>
      </c>
      <c r="CP82" s="48">
        <v>5618</v>
      </c>
      <c r="CQ82" s="48">
        <v>37146</v>
      </c>
      <c r="CR82" s="48">
        <v>11884</v>
      </c>
      <c r="CS82" s="48">
        <v>31693</v>
      </c>
      <c r="CT82" s="48">
        <v>27963</v>
      </c>
      <c r="CU82" s="48">
        <v>69173</v>
      </c>
      <c r="CV82" s="48">
        <v>35338</v>
      </c>
      <c r="CW82" s="48">
        <v>21423</v>
      </c>
      <c r="CX82" s="48">
        <v>29940</v>
      </c>
      <c r="CY82" s="48">
        <v>46619</v>
      </c>
      <c r="CZ82" s="48">
        <v>64180</v>
      </c>
      <c r="DA82" s="48">
        <v>72084</v>
      </c>
      <c r="DB82" s="49">
        <v>70152</v>
      </c>
      <c r="DS82" s="32"/>
      <c r="DT82" s="33"/>
      <c r="DU82" s="27"/>
      <c r="DV82" s="27"/>
    </row>
    <row r="83" spans="2:126" x14ac:dyDescent="0.2">
      <c r="B83" s="37" t="s">
        <v>62</v>
      </c>
      <c r="C83" s="50">
        <v>475194.00000000006</v>
      </c>
      <c r="D83" s="51">
        <v>320709.99999999994</v>
      </c>
      <c r="E83" s="51">
        <v>195522</v>
      </c>
      <c r="F83" s="51">
        <v>128095</v>
      </c>
      <c r="G83" s="51">
        <v>57399</v>
      </c>
      <c r="H83" s="51">
        <v>290431</v>
      </c>
      <c r="I83" s="51">
        <v>216854</v>
      </c>
      <c r="J83" s="51">
        <v>67412</v>
      </c>
      <c r="K83" s="51">
        <v>185159</v>
      </c>
      <c r="L83" s="51">
        <v>116094</v>
      </c>
      <c r="M83" s="51">
        <v>74229</v>
      </c>
      <c r="N83" s="51">
        <v>133436.00000000003</v>
      </c>
      <c r="O83" s="51">
        <v>93023</v>
      </c>
      <c r="P83" s="51">
        <v>124297.99999999999</v>
      </c>
      <c r="Q83" s="51">
        <v>99341.999999999985</v>
      </c>
      <c r="R83" s="51">
        <v>301687.99999999994</v>
      </c>
      <c r="S83" s="51">
        <v>185189</v>
      </c>
      <c r="T83" s="51">
        <v>203156</v>
      </c>
      <c r="U83" s="51">
        <v>51205</v>
      </c>
      <c r="V83" s="51">
        <v>204851.00000000003</v>
      </c>
      <c r="W83" s="51">
        <v>114834.00000000001</v>
      </c>
      <c r="X83" s="51">
        <v>102374</v>
      </c>
      <c r="Y83" s="51">
        <v>144025</v>
      </c>
      <c r="Z83" s="51">
        <v>279511.00000000006</v>
      </c>
      <c r="AA83" s="51">
        <v>148394.99999999997</v>
      </c>
      <c r="AB83" s="51">
        <v>221154</v>
      </c>
      <c r="AC83" s="51">
        <v>102367</v>
      </c>
      <c r="AD83" s="51">
        <v>199873</v>
      </c>
      <c r="AE83" s="51">
        <v>71258</v>
      </c>
      <c r="AF83" s="51">
        <v>490333</v>
      </c>
      <c r="AG83" s="51">
        <v>246172</v>
      </c>
      <c r="AH83" s="51">
        <v>107555</v>
      </c>
      <c r="AI83" s="51">
        <v>70687</v>
      </c>
      <c r="AJ83" s="51">
        <v>162398</v>
      </c>
      <c r="AK83" s="51">
        <v>180943</v>
      </c>
      <c r="AL83" s="51">
        <v>126102</v>
      </c>
      <c r="AM83" s="51">
        <v>224271.00000000003</v>
      </c>
      <c r="AN83" s="51">
        <v>334033</v>
      </c>
      <c r="AO83" s="51">
        <v>580873</v>
      </c>
      <c r="AP83" s="51">
        <v>14941</v>
      </c>
      <c r="AQ83" s="51">
        <v>101284</v>
      </c>
      <c r="AR83" s="51">
        <v>199412</v>
      </c>
      <c r="AS83" s="51">
        <v>75411</v>
      </c>
      <c r="AT83" s="51">
        <v>397837</v>
      </c>
      <c r="AU83" s="51">
        <v>328785</v>
      </c>
      <c r="AV83" s="51">
        <v>325262</v>
      </c>
      <c r="AW83" s="51">
        <v>235775</v>
      </c>
      <c r="AX83" s="51">
        <v>301790</v>
      </c>
      <c r="AY83" s="51">
        <v>205080</v>
      </c>
      <c r="AZ83" s="51">
        <v>248415</v>
      </c>
      <c r="BA83" s="51">
        <v>187911</v>
      </c>
      <c r="BB83" s="51">
        <v>204900</v>
      </c>
      <c r="BC83" s="51">
        <v>126991.99999999999</v>
      </c>
      <c r="BD83" s="51">
        <v>185207</v>
      </c>
      <c r="BE83" s="51">
        <v>182919</v>
      </c>
      <c r="BF83" s="51">
        <v>420119</v>
      </c>
      <c r="BG83" s="51">
        <v>209320</v>
      </c>
      <c r="BH83" s="51">
        <v>173232.00000000003</v>
      </c>
      <c r="BI83" s="51">
        <v>75537.999999999985</v>
      </c>
      <c r="BJ83" s="51">
        <v>355349</v>
      </c>
      <c r="BK83" s="51">
        <v>252814</v>
      </c>
      <c r="BL83" s="51">
        <v>173489</v>
      </c>
      <c r="BM83" s="51">
        <v>153757</v>
      </c>
      <c r="BN83" s="51">
        <v>192476</v>
      </c>
      <c r="BO83" s="51">
        <v>104795</v>
      </c>
      <c r="BP83" s="51">
        <v>77059</v>
      </c>
      <c r="BQ83" s="51">
        <v>185660</v>
      </c>
      <c r="BR83" s="51">
        <v>275768</v>
      </c>
      <c r="BS83" s="51">
        <v>106490</v>
      </c>
      <c r="BT83" s="51">
        <v>60267</v>
      </c>
      <c r="BU83" s="51">
        <v>193895</v>
      </c>
      <c r="BV83" s="51">
        <v>388017</v>
      </c>
      <c r="BW83" s="51">
        <v>79807</v>
      </c>
      <c r="BX83" s="51">
        <v>121265</v>
      </c>
      <c r="BY83" s="51">
        <v>373133</v>
      </c>
      <c r="BZ83" s="51">
        <v>233857</v>
      </c>
      <c r="CA83" s="51">
        <v>150754</v>
      </c>
      <c r="CB83" s="51">
        <v>117860</v>
      </c>
      <c r="CC83" s="51">
        <v>149647.00000000003</v>
      </c>
      <c r="CD83" s="51">
        <v>167374.99999999997</v>
      </c>
      <c r="CE83" s="51">
        <v>304173</v>
      </c>
      <c r="CF83" s="51">
        <v>80475</v>
      </c>
      <c r="CG83" s="51">
        <v>402296</v>
      </c>
      <c r="CH83" s="51">
        <v>66357.000000000015</v>
      </c>
      <c r="CI83" s="51">
        <v>445744</v>
      </c>
      <c r="CJ83" s="51">
        <v>239885.00000000003</v>
      </c>
      <c r="CK83" s="51">
        <v>165972</v>
      </c>
      <c r="CL83" s="51">
        <v>66787</v>
      </c>
      <c r="CM83" s="51">
        <v>136886</v>
      </c>
      <c r="CN83" s="51">
        <v>323182.99999999994</v>
      </c>
      <c r="CO83" s="51">
        <v>740488.00000000012</v>
      </c>
      <c r="CP83" s="51">
        <v>33366</v>
      </c>
      <c r="CQ83" s="51">
        <v>146649</v>
      </c>
      <c r="CR83" s="51">
        <v>48875</v>
      </c>
      <c r="CS83" s="51">
        <v>104695</v>
      </c>
      <c r="CT83" s="51">
        <v>134564</v>
      </c>
      <c r="CU83" s="51">
        <v>323614</v>
      </c>
      <c r="CV83" s="51">
        <v>174633</v>
      </c>
      <c r="CW83" s="51">
        <v>108652</v>
      </c>
      <c r="CX83" s="51">
        <v>174952</v>
      </c>
      <c r="CY83" s="51">
        <v>179757</v>
      </c>
      <c r="CZ83" s="51">
        <v>357810</v>
      </c>
      <c r="DA83" s="51">
        <v>274128.00000000006</v>
      </c>
      <c r="DB83" s="52">
        <v>263744</v>
      </c>
      <c r="DS83" s="32"/>
      <c r="DT83" s="33"/>
      <c r="DU83" s="27"/>
      <c r="DV83" s="27"/>
    </row>
    <row r="84" spans="2:126" x14ac:dyDescent="0.2">
      <c r="B84" s="37" t="s">
        <v>63</v>
      </c>
      <c r="C84" s="50">
        <v>140171.00000000003</v>
      </c>
      <c r="D84" s="51">
        <v>109616.99999999999</v>
      </c>
      <c r="E84" s="51">
        <v>66357</v>
      </c>
      <c r="F84" s="51">
        <v>48154</v>
      </c>
      <c r="G84" s="51">
        <v>22070.000000000004</v>
      </c>
      <c r="H84" s="51">
        <v>121990</v>
      </c>
      <c r="I84" s="51">
        <v>79362</v>
      </c>
      <c r="J84" s="51">
        <v>27760</v>
      </c>
      <c r="K84" s="51">
        <v>67553</v>
      </c>
      <c r="L84" s="51">
        <v>55492</v>
      </c>
      <c r="M84" s="51">
        <v>22140</v>
      </c>
      <c r="N84" s="51">
        <v>45988.000000000007</v>
      </c>
      <c r="O84" s="51">
        <v>44942</v>
      </c>
      <c r="P84" s="51">
        <v>44767.999999999993</v>
      </c>
      <c r="Q84" s="51">
        <v>45021.999999999993</v>
      </c>
      <c r="R84" s="51">
        <v>120898.99999999999</v>
      </c>
      <c r="S84" s="51">
        <v>69385.000000000015</v>
      </c>
      <c r="T84" s="51">
        <v>80860</v>
      </c>
      <c r="U84" s="51">
        <v>24403</v>
      </c>
      <c r="V84" s="51">
        <v>92283.000000000029</v>
      </c>
      <c r="W84" s="51">
        <v>31326.000000000004</v>
      </c>
      <c r="X84" s="51">
        <v>43052.000000000007</v>
      </c>
      <c r="Y84" s="51">
        <v>61616.999999999993</v>
      </c>
      <c r="Z84" s="51">
        <v>96186.000000000029</v>
      </c>
      <c r="AA84" s="51">
        <v>44309.999999999993</v>
      </c>
      <c r="AB84" s="51">
        <v>81158.999999999985</v>
      </c>
      <c r="AC84" s="51">
        <v>39409</v>
      </c>
      <c r="AD84" s="51">
        <v>87193.000000000015</v>
      </c>
      <c r="AE84" s="51">
        <v>31721</v>
      </c>
      <c r="AF84" s="51">
        <v>186222</v>
      </c>
      <c r="AG84" s="51">
        <v>120899.00000000001</v>
      </c>
      <c r="AH84" s="51">
        <v>42566</v>
      </c>
      <c r="AI84" s="51">
        <v>28258.999999999996</v>
      </c>
      <c r="AJ84" s="51">
        <v>74241</v>
      </c>
      <c r="AK84" s="51">
        <v>59902</v>
      </c>
      <c r="AL84" s="51">
        <v>61260</v>
      </c>
      <c r="AM84" s="51">
        <v>77153.000000000015</v>
      </c>
      <c r="AN84" s="51">
        <v>113418</v>
      </c>
      <c r="AO84" s="51">
        <v>146368</v>
      </c>
      <c r="AP84" s="51">
        <v>5217</v>
      </c>
      <c r="AQ84" s="51">
        <v>36341</v>
      </c>
      <c r="AR84" s="51">
        <v>79011</v>
      </c>
      <c r="AS84" s="51">
        <v>31324.999999999996</v>
      </c>
      <c r="AT84" s="51">
        <v>145729.99999999997</v>
      </c>
      <c r="AU84" s="51">
        <v>112318</v>
      </c>
      <c r="AV84" s="51">
        <v>136341</v>
      </c>
      <c r="AW84" s="51">
        <v>119032</v>
      </c>
      <c r="AX84" s="51">
        <v>105650.99999999999</v>
      </c>
      <c r="AY84" s="51">
        <v>85586.999999999985</v>
      </c>
      <c r="AZ84" s="51">
        <v>95241</v>
      </c>
      <c r="BA84" s="51">
        <v>52069.999999999993</v>
      </c>
      <c r="BB84" s="51">
        <v>82285</v>
      </c>
      <c r="BC84" s="51">
        <v>46655</v>
      </c>
      <c r="BD84" s="51">
        <v>75754</v>
      </c>
      <c r="BE84" s="51">
        <v>62681.000000000007</v>
      </c>
      <c r="BF84" s="51">
        <v>127006</v>
      </c>
      <c r="BG84" s="51">
        <v>78154.999999999985</v>
      </c>
      <c r="BH84" s="51">
        <v>63525</v>
      </c>
      <c r="BI84" s="51">
        <v>31504.999999999996</v>
      </c>
      <c r="BJ84" s="51">
        <v>119902.99999999999</v>
      </c>
      <c r="BK84" s="51">
        <v>93583</v>
      </c>
      <c r="BL84" s="51">
        <v>62150</v>
      </c>
      <c r="BM84" s="51">
        <v>48234</v>
      </c>
      <c r="BN84" s="51">
        <v>63319.999999999993</v>
      </c>
      <c r="BO84" s="51">
        <v>43307</v>
      </c>
      <c r="BP84" s="51">
        <v>31953</v>
      </c>
      <c r="BQ84" s="51">
        <v>76547.999999999985</v>
      </c>
      <c r="BR84" s="51">
        <v>107059</v>
      </c>
      <c r="BS84" s="51">
        <v>33283</v>
      </c>
      <c r="BT84" s="51">
        <v>14839.999999999998</v>
      </c>
      <c r="BU84" s="51">
        <v>74610</v>
      </c>
      <c r="BV84" s="51">
        <v>146955</v>
      </c>
      <c r="BW84" s="51">
        <v>28918.999999999996</v>
      </c>
      <c r="BX84" s="51">
        <v>61278</v>
      </c>
      <c r="BY84" s="51">
        <v>122097</v>
      </c>
      <c r="BZ84" s="51">
        <v>66805</v>
      </c>
      <c r="CA84" s="51">
        <v>43077</v>
      </c>
      <c r="CB84" s="51">
        <v>47061</v>
      </c>
      <c r="CC84" s="51">
        <v>47492.000000000007</v>
      </c>
      <c r="CD84" s="51">
        <v>66266.999999999985</v>
      </c>
      <c r="CE84" s="51">
        <v>110701</v>
      </c>
      <c r="CF84" s="51">
        <v>31051.000000000004</v>
      </c>
      <c r="CG84" s="51">
        <v>128274</v>
      </c>
      <c r="CH84" s="51">
        <v>15611.000000000004</v>
      </c>
      <c r="CI84" s="51">
        <v>122880</v>
      </c>
      <c r="CJ84" s="51">
        <v>80443.000000000015</v>
      </c>
      <c r="CK84" s="51">
        <v>59761.000000000007</v>
      </c>
      <c r="CL84" s="51">
        <v>35218</v>
      </c>
      <c r="CM84" s="51">
        <v>42822</v>
      </c>
      <c r="CN84" s="51">
        <v>114308.99999999999</v>
      </c>
      <c r="CO84" s="51">
        <v>146667.00000000003</v>
      </c>
      <c r="CP84" s="51">
        <v>10463</v>
      </c>
      <c r="CQ84" s="51">
        <v>63469</v>
      </c>
      <c r="CR84" s="51">
        <v>18878.999999999996</v>
      </c>
      <c r="CS84" s="51">
        <v>55836</v>
      </c>
      <c r="CT84" s="51">
        <v>51087</v>
      </c>
      <c r="CU84" s="51">
        <v>122668.99999999999</v>
      </c>
      <c r="CV84" s="51">
        <v>63861.000000000007</v>
      </c>
      <c r="CW84" s="51">
        <v>37681</v>
      </c>
      <c r="CX84" s="51">
        <v>51470</v>
      </c>
      <c r="CY84" s="51">
        <v>74993.000000000015</v>
      </c>
      <c r="CZ84" s="51">
        <v>117727</v>
      </c>
      <c r="DA84" s="51">
        <v>132535.00000000003</v>
      </c>
      <c r="DB84" s="52">
        <v>126400.00000000001</v>
      </c>
      <c r="DS84" s="32"/>
      <c r="DT84" s="33"/>
      <c r="DU84" s="27"/>
      <c r="DV84" s="27"/>
    </row>
    <row r="85" spans="2:126" x14ac:dyDescent="0.2">
      <c r="B85" s="37" t="s">
        <v>64</v>
      </c>
      <c r="C85" s="47">
        <v>631527</v>
      </c>
      <c r="D85" s="48">
        <v>499476</v>
      </c>
      <c r="E85" s="48">
        <v>256646</v>
      </c>
      <c r="F85" s="48">
        <v>175788</v>
      </c>
      <c r="G85" s="48">
        <v>90743</v>
      </c>
      <c r="H85" s="48">
        <v>441547</v>
      </c>
      <c r="I85" s="48">
        <v>293178</v>
      </c>
      <c r="J85" s="48">
        <v>104822</v>
      </c>
      <c r="K85" s="48">
        <v>282923</v>
      </c>
      <c r="L85" s="48">
        <v>174842</v>
      </c>
      <c r="M85" s="48">
        <v>96362</v>
      </c>
      <c r="N85" s="48">
        <v>184371</v>
      </c>
      <c r="O85" s="48">
        <v>159223</v>
      </c>
      <c r="P85" s="48">
        <v>160314</v>
      </c>
      <c r="Q85" s="48">
        <v>142597</v>
      </c>
      <c r="R85" s="48">
        <v>465844</v>
      </c>
      <c r="S85" s="48">
        <v>232110</v>
      </c>
      <c r="T85" s="48">
        <v>324466</v>
      </c>
      <c r="U85" s="48">
        <v>78470</v>
      </c>
      <c r="V85" s="48">
        <v>302437</v>
      </c>
      <c r="W85" s="48">
        <v>141652</v>
      </c>
      <c r="X85" s="48">
        <v>155762</v>
      </c>
      <c r="Y85" s="48">
        <v>195765</v>
      </c>
      <c r="Z85" s="48">
        <v>356200</v>
      </c>
      <c r="AA85" s="48">
        <v>199309</v>
      </c>
      <c r="AB85" s="48">
        <v>314798</v>
      </c>
      <c r="AC85" s="48">
        <v>160330</v>
      </c>
      <c r="AD85" s="48">
        <v>273732</v>
      </c>
      <c r="AE85" s="48">
        <v>117042</v>
      </c>
      <c r="AF85" s="48">
        <v>678440</v>
      </c>
      <c r="AG85" s="48">
        <v>378647</v>
      </c>
      <c r="AH85" s="48">
        <v>172141</v>
      </c>
      <c r="AI85" s="48">
        <v>98785</v>
      </c>
      <c r="AJ85" s="48">
        <v>246774</v>
      </c>
      <c r="AK85" s="48">
        <v>266915</v>
      </c>
      <c r="AL85" s="48">
        <v>215159</v>
      </c>
      <c r="AM85" s="48">
        <v>295366</v>
      </c>
      <c r="AN85" s="48">
        <v>452616</v>
      </c>
      <c r="AO85" s="48">
        <v>779730</v>
      </c>
      <c r="AP85" s="48">
        <v>22367</v>
      </c>
      <c r="AQ85" s="48">
        <v>147204</v>
      </c>
      <c r="AR85" s="48">
        <v>280615</v>
      </c>
      <c r="AS85" s="48">
        <v>122549</v>
      </c>
      <c r="AT85" s="48">
        <v>589922</v>
      </c>
      <c r="AU85" s="48">
        <v>462930</v>
      </c>
      <c r="AV85" s="48">
        <v>468129</v>
      </c>
      <c r="AW85" s="48">
        <v>358441</v>
      </c>
      <c r="AX85" s="48">
        <v>446233</v>
      </c>
      <c r="AY85" s="48">
        <v>307608</v>
      </c>
      <c r="AZ85" s="48">
        <v>374666</v>
      </c>
      <c r="BA85" s="48">
        <v>247035</v>
      </c>
      <c r="BB85" s="48">
        <v>287138</v>
      </c>
      <c r="BC85" s="48">
        <v>180773</v>
      </c>
      <c r="BD85" s="48">
        <v>262012</v>
      </c>
      <c r="BE85" s="48">
        <v>257024</v>
      </c>
      <c r="BF85" s="48">
        <v>552991</v>
      </c>
      <c r="BG85" s="48">
        <v>299536</v>
      </c>
      <c r="BH85" s="48">
        <v>248130</v>
      </c>
      <c r="BI85" s="48">
        <v>120723</v>
      </c>
      <c r="BJ85" s="48">
        <v>522305</v>
      </c>
      <c r="BK85" s="48">
        <v>380510</v>
      </c>
      <c r="BL85" s="48">
        <v>245449</v>
      </c>
      <c r="BM85" s="48">
        <v>239289</v>
      </c>
      <c r="BN85" s="48">
        <v>253937</v>
      </c>
      <c r="BO85" s="48">
        <v>166557</v>
      </c>
      <c r="BP85" s="48">
        <v>114279</v>
      </c>
      <c r="BQ85" s="48">
        <v>273886</v>
      </c>
      <c r="BR85" s="48">
        <v>425340</v>
      </c>
      <c r="BS85" s="48">
        <v>154662</v>
      </c>
      <c r="BT85" s="48">
        <v>79118</v>
      </c>
      <c r="BU85" s="48">
        <v>298378</v>
      </c>
      <c r="BV85" s="48">
        <v>562828</v>
      </c>
      <c r="BW85" s="48">
        <v>132529</v>
      </c>
      <c r="BX85" s="48">
        <v>210980</v>
      </c>
      <c r="BY85" s="48">
        <v>568682</v>
      </c>
      <c r="BZ85" s="48">
        <v>342273</v>
      </c>
      <c r="CA85" s="48">
        <v>222895</v>
      </c>
      <c r="CB85" s="48">
        <v>179058</v>
      </c>
      <c r="CC85" s="48">
        <v>182523</v>
      </c>
      <c r="CD85" s="48">
        <v>238958</v>
      </c>
      <c r="CE85" s="48">
        <v>453372</v>
      </c>
      <c r="CF85" s="48">
        <v>128021</v>
      </c>
      <c r="CG85" s="48">
        <v>630991</v>
      </c>
      <c r="CH85" s="48">
        <v>99321</v>
      </c>
      <c r="CI85" s="48">
        <v>533131</v>
      </c>
      <c r="CJ85" s="48">
        <v>365156</v>
      </c>
      <c r="CK85" s="48">
        <v>281520</v>
      </c>
      <c r="CL85" s="48">
        <v>117524</v>
      </c>
      <c r="CM85" s="48">
        <v>195817</v>
      </c>
      <c r="CN85" s="48">
        <v>457862</v>
      </c>
      <c r="CO85" s="48">
        <v>1023619</v>
      </c>
      <c r="CP85" s="48">
        <v>54401</v>
      </c>
      <c r="CQ85" s="48">
        <v>228836</v>
      </c>
      <c r="CR85" s="48">
        <v>85552</v>
      </c>
      <c r="CS85" s="48">
        <v>190179</v>
      </c>
      <c r="CT85" s="48">
        <v>197279</v>
      </c>
      <c r="CU85" s="48">
        <v>520261</v>
      </c>
      <c r="CV85" s="48">
        <v>254628</v>
      </c>
      <c r="CW85" s="48">
        <v>154106</v>
      </c>
      <c r="CX85" s="48">
        <v>259419</v>
      </c>
      <c r="CY85" s="48">
        <v>303099</v>
      </c>
      <c r="CZ85" s="48">
        <v>482954</v>
      </c>
      <c r="DA85" s="48">
        <v>421906</v>
      </c>
      <c r="DB85" s="49">
        <v>423198</v>
      </c>
      <c r="DS85" s="32"/>
      <c r="DT85" s="33"/>
      <c r="DU85" s="27"/>
      <c r="DV85" s="27"/>
    </row>
    <row r="86" spans="2:126" x14ac:dyDescent="0.2">
      <c r="B86" s="37" t="s">
        <v>65</v>
      </c>
      <c r="C86" s="47">
        <v>243212</v>
      </c>
      <c r="D86" s="48">
        <v>201858</v>
      </c>
      <c r="E86" s="48">
        <v>110175</v>
      </c>
      <c r="F86" s="48">
        <v>86061</v>
      </c>
      <c r="G86" s="48">
        <v>38497</v>
      </c>
      <c r="H86" s="48">
        <v>220257</v>
      </c>
      <c r="I86" s="48">
        <v>141407</v>
      </c>
      <c r="J86" s="48">
        <v>50584</v>
      </c>
      <c r="K86" s="48">
        <v>128178</v>
      </c>
      <c r="L86" s="48">
        <v>101557</v>
      </c>
      <c r="M86" s="48">
        <v>39494</v>
      </c>
      <c r="N86" s="48">
        <v>83036</v>
      </c>
      <c r="O86" s="48">
        <v>87328</v>
      </c>
      <c r="P86" s="48">
        <v>77166</v>
      </c>
      <c r="Q86" s="48">
        <v>69906</v>
      </c>
      <c r="R86" s="48">
        <v>223374</v>
      </c>
      <c r="S86" s="48">
        <v>109079</v>
      </c>
      <c r="T86" s="48">
        <v>164753</v>
      </c>
      <c r="U86" s="48">
        <v>42878</v>
      </c>
      <c r="V86" s="48">
        <v>155693</v>
      </c>
      <c r="W86" s="48">
        <v>49548</v>
      </c>
      <c r="X86" s="48">
        <v>79880</v>
      </c>
      <c r="Y86" s="48">
        <v>92539</v>
      </c>
      <c r="Z86" s="48">
        <v>149708</v>
      </c>
      <c r="AA86" s="48">
        <v>75609</v>
      </c>
      <c r="AB86" s="48">
        <v>144656</v>
      </c>
      <c r="AC86" s="48">
        <v>80363</v>
      </c>
      <c r="AD86" s="48">
        <v>140792</v>
      </c>
      <c r="AE86" s="48">
        <v>63178</v>
      </c>
      <c r="AF86" s="48">
        <v>313513</v>
      </c>
      <c r="AG86" s="48">
        <v>222160</v>
      </c>
      <c r="AH86" s="48">
        <v>78370</v>
      </c>
      <c r="AI86" s="48">
        <v>47799</v>
      </c>
      <c r="AJ86" s="48">
        <v>137179</v>
      </c>
      <c r="AK86" s="48">
        <v>114432</v>
      </c>
      <c r="AL86" s="48">
        <v>119544</v>
      </c>
      <c r="AM86" s="48">
        <v>128646</v>
      </c>
      <c r="AN86" s="48">
        <v>198255</v>
      </c>
      <c r="AO86" s="48">
        <v>252476</v>
      </c>
      <c r="AP86" s="48">
        <v>9455</v>
      </c>
      <c r="AQ86" s="48">
        <v>60164</v>
      </c>
      <c r="AR86" s="48">
        <v>126122</v>
      </c>
      <c r="AS86" s="48">
        <v>57877</v>
      </c>
      <c r="AT86" s="48">
        <v>261346</v>
      </c>
      <c r="AU86" s="48">
        <v>205235</v>
      </c>
      <c r="AV86" s="48">
        <v>238110</v>
      </c>
      <c r="AW86" s="48">
        <v>218836</v>
      </c>
      <c r="AX86" s="48">
        <v>200142</v>
      </c>
      <c r="AY86" s="48">
        <v>154458</v>
      </c>
      <c r="AZ86" s="48">
        <v>165930</v>
      </c>
      <c r="BA86" s="48">
        <v>93396</v>
      </c>
      <c r="BB86" s="48">
        <v>151227</v>
      </c>
      <c r="BC86" s="48">
        <v>86625</v>
      </c>
      <c r="BD86" s="48">
        <v>123839</v>
      </c>
      <c r="BE86" s="48">
        <v>107870</v>
      </c>
      <c r="BF86" s="48">
        <v>222425</v>
      </c>
      <c r="BG86" s="48">
        <v>155900</v>
      </c>
      <c r="BH86" s="48">
        <v>111227</v>
      </c>
      <c r="BI86" s="48">
        <v>61019</v>
      </c>
      <c r="BJ86" s="48">
        <v>257367</v>
      </c>
      <c r="BK86" s="48">
        <v>196911</v>
      </c>
      <c r="BL86" s="48">
        <v>113899</v>
      </c>
      <c r="BM86" s="48">
        <v>84150</v>
      </c>
      <c r="BN86" s="48">
        <v>121959</v>
      </c>
      <c r="BO86" s="48">
        <v>78627</v>
      </c>
      <c r="BP86" s="48">
        <v>54350</v>
      </c>
      <c r="BQ86" s="48">
        <v>143513</v>
      </c>
      <c r="BR86" s="48">
        <v>224747</v>
      </c>
      <c r="BS86" s="48">
        <v>67130</v>
      </c>
      <c r="BT86" s="48">
        <v>28676</v>
      </c>
      <c r="BU86" s="48">
        <v>157407</v>
      </c>
      <c r="BV86" s="48">
        <v>304493</v>
      </c>
      <c r="BW86" s="48">
        <v>62066</v>
      </c>
      <c r="BX86" s="48">
        <v>128794</v>
      </c>
      <c r="BY86" s="48">
        <v>243893</v>
      </c>
      <c r="BZ86" s="48">
        <v>123671</v>
      </c>
      <c r="CA86" s="48">
        <v>90382</v>
      </c>
      <c r="CB86" s="48">
        <v>93549</v>
      </c>
      <c r="CC86" s="48">
        <v>91125</v>
      </c>
      <c r="CD86" s="48">
        <v>118562</v>
      </c>
      <c r="CE86" s="48">
        <v>204827</v>
      </c>
      <c r="CF86" s="48">
        <v>63592</v>
      </c>
      <c r="CG86" s="48">
        <v>270894</v>
      </c>
      <c r="CH86" s="48">
        <v>33355</v>
      </c>
      <c r="CI86" s="48">
        <v>235390</v>
      </c>
      <c r="CJ86" s="48">
        <v>164525</v>
      </c>
      <c r="CK86" s="48">
        <v>128755</v>
      </c>
      <c r="CL86" s="48">
        <v>75275</v>
      </c>
      <c r="CM86" s="48">
        <v>88071</v>
      </c>
      <c r="CN86" s="48">
        <v>232834</v>
      </c>
      <c r="CO86" s="48">
        <v>295193</v>
      </c>
      <c r="CP86" s="48">
        <v>19301</v>
      </c>
      <c r="CQ86" s="48">
        <v>129520</v>
      </c>
      <c r="CR86" s="48">
        <v>37859</v>
      </c>
      <c r="CS86" s="48">
        <v>121022</v>
      </c>
      <c r="CT86" s="48">
        <v>100296</v>
      </c>
      <c r="CU86" s="48">
        <v>244432</v>
      </c>
      <c r="CV86" s="48">
        <v>121015</v>
      </c>
      <c r="CW86" s="48">
        <v>68807</v>
      </c>
      <c r="CX86" s="48">
        <v>98161</v>
      </c>
      <c r="CY86" s="48">
        <v>148587</v>
      </c>
      <c r="CZ86" s="48">
        <v>218379</v>
      </c>
      <c r="DA86" s="48">
        <v>244067</v>
      </c>
      <c r="DB86" s="49">
        <v>243976</v>
      </c>
      <c r="DS86" s="32"/>
      <c r="DT86" s="33"/>
      <c r="DU86" s="27"/>
      <c r="DV86" s="27"/>
    </row>
    <row r="87" spans="2:126" x14ac:dyDescent="0.2">
      <c r="B87" s="37" t="s">
        <v>66</v>
      </c>
      <c r="C87" s="47">
        <v>722500</v>
      </c>
      <c r="D87" s="48">
        <v>585048</v>
      </c>
      <c r="E87" s="48">
        <v>650052</v>
      </c>
      <c r="F87" s="48">
        <v>500107.00000000006</v>
      </c>
      <c r="G87" s="48">
        <v>560811</v>
      </c>
      <c r="H87" s="48">
        <v>526719</v>
      </c>
      <c r="I87" s="48">
        <v>516774.00000000006</v>
      </c>
      <c r="J87" s="48">
        <v>609064</v>
      </c>
      <c r="K87" s="48">
        <v>482090.99999999994</v>
      </c>
      <c r="L87" s="48">
        <v>562238</v>
      </c>
      <c r="M87" s="48">
        <v>602967</v>
      </c>
      <c r="N87" s="48">
        <v>538670</v>
      </c>
      <c r="O87" s="48">
        <v>271115</v>
      </c>
      <c r="P87" s="48">
        <v>444122</v>
      </c>
      <c r="Q87" s="48">
        <v>479555.00000000006</v>
      </c>
      <c r="R87" s="48">
        <v>486941</v>
      </c>
      <c r="S87" s="48">
        <v>803107</v>
      </c>
      <c r="T87" s="48">
        <v>577021</v>
      </c>
      <c r="U87" s="48">
        <v>586597</v>
      </c>
      <c r="V87" s="48">
        <v>453850</v>
      </c>
      <c r="W87" s="48">
        <v>667886</v>
      </c>
      <c r="X87" s="48">
        <v>523641</v>
      </c>
      <c r="Y87" s="48">
        <v>592143</v>
      </c>
      <c r="Z87" s="48">
        <v>634601</v>
      </c>
      <c r="AA87" s="48">
        <v>542756</v>
      </c>
      <c r="AB87" s="48">
        <v>587274</v>
      </c>
      <c r="AC87" s="48">
        <v>1005385</v>
      </c>
      <c r="AD87" s="48">
        <v>751661</v>
      </c>
      <c r="AE87" s="48">
        <v>806158</v>
      </c>
      <c r="AF87" s="48">
        <v>464748</v>
      </c>
      <c r="AG87" s="48">
        <v>407057</v>
      </c>
      <c r="AH87" s="48">
        <v>662685</v>
      </c>
      <c r="AI87" s="48">
        <v>658367</v>
      </c>
      <c r="AJ87" s="48">
        <v>366250</v>
      </c>
      <c r="AK87" s="48">
        <v>717031</v>
      </c>
      <c r="AL87" s="48">
        <v>638347</v>
      </c>
      <c r="AM87" s="48">
        <v>634452</v>
      </c>
      <c r="AN87" s="48">
        <v>615051</v>
      </c>
      <c r="AO87" s="48">
        <v>562050</v>
      </c>
      <c r="AP87" s="48">
        <v>622489</v>
      </c>
      <c r="AQ87" s="48">
        <v>369400</v>
      </c>
      <c r="AR87" s="48">
        <v>332752</v>
      </c>
      <c r="AS87" s="48">
        <v>724278</v>
      </c>
      <c r="AT87" s="48">
        <v>392879</v>
      </c>
      <c r="AU87" s="48">
        <v>865571.99999999988</v>
      </c>
      <c r="AV87" s="48">
        <v>882213</v>
      </c>
      <c r="AW87" s="48">
        <v>749505.00000000012</v>
      </c>
      <c r="AX87" s="48">
        <v>750377</v>
      </c>
      <c r="AY87" s="48">
        <v>720427</v>
      </c>
      <c r="AZ87" s="48">
        <v>448708</v>
      </c>
      <c r="BA87" s="48">
        <v>451237</v>
      </c>
      <c r="BB87" s="48">
        <v>350912</v>
      </c>
      <c r="BC87" s="48">
        <v>457902</v>
      </c>
      <c r="BD87" s="48">
        <v>453698</v>
      </c>
      <c r="BE87" s="48">
        <v>691746</v>
      </c>
      <c r="BF87" s="48">
        <v>714528</v>
      </c>
      <c r="BG87" s="48">
        <v>602222</v>
      </c>
      <c r="BH87" s="48">
        <v>814045.99999999988</v>
      </c>
      <c r="BI87" s="48">
        <v>621532</v>
      </c>
      <c r="BJ87" s="48">
        <v>396009.99999999994</v>
      </c>
      <c r="BK87" s="48">
        <v>487327</v>
      </c>
      <c r="BL87" s="48">
        <v>639937</v>
      </c>
      <c r="BM87" s="48">
        <v>519458.99999999994</v>
      </c>
      <c r="BN87" s="48">
        <v>263759</v>
      </c>
      <c r="BO87" s="48">
        <v>226274.99999999997</v>
      </c>
      <c r="BP87" s="48">
        <v>394807.00000000006</v>
      </c>
      <c r="BQ87" s="48">
        <v>251938</v>
      </c>
      <c r="BR87" s="48">
        <v>427576</v>
      </c>
      <c r="BS87" s="48">
        <v>598058</v>
      </c>
      <c r="BT87" s="48">
        <v>410308</v>
      </c>
      <c r="BU87" s="48">
        <v>303861</v>
      </c>
      <c r="BV87" s="48">
        <v>343561</v>
      </c>
      <c r="BW87" s="48">
        <v>606451</v>
      </c>
      <c r="BX87" s="48">
        <v>418027</v>
      </c>
      <c r="BY87" s="48">
        <v>354751</v>
      </c>
      <c r="BZ87" s="48">
        <v>501393.00000000006</v>
      </c>
      <c r="CA87" s="48">
        <v>379142</v>
      </c>
      <c r="CB87" s="48">
        <v>406870.00000000006</v>
      </c>
      <c r="CC87" s="48">
        <v>286301</v>
      </c>
      <c r="CD87" s="48">
        <v>302982</v>
      </c>
      <c r="CE87" s="48">
        <v>509959</v>
      </c>
      <c r="CF87" s="48">
        <v>615841</v>
      </c>
      <c r="CG87" s="48">
        <v>473371</v>
      </c>
      <c r="CH87" s="48">
        <v>724327</v>
      </c>
      <c r="CI87" s="48">
        <v>509552</v>
      </c>
      <c r="CJ87" s="48">
        <v>502672.99999999994</v>
      </c>
      <c r="CK87" s="48">
        <v>419801</v>
      </c>
      <c r="CL87" s="48">
        <v>619660</v>
      </c>
      <c r="CM87" s="48">
        <v>693122</v>
      </c>
      <c r="CN87" s="48">
        <v>258410</v>
      </c>
      <c r="CO87" s="48">
        <v>370067</v>
      </c>
      <c r="CP87" s="48">
        <v>524611</v>
      </c>
      <c r="CQ87" s="48">
        <v>305813.99999999994</v>
      </c>
      <c r="CR87" s="48">
        <v>405484</v>
      </c>
      <c r="CS87" s="48">
        <v>687237</v>
      </c>
      <c r="CT87" s="48">
        <v>567166</v>
      </c>
      <c r="CU87" s="48">
        <v>627276</v>
      </c>
      <c r="CV87" s="48">
        <v>917138.99999999988</v>
      </c>
      <c r="CW87" s="48">
        <v>783897</v>
      </c>
      <c r="CX87" s="48">
        <v>798384</v>
      </c>
      <c r="CY87" s="48">
        <v>729236</v>
      </c>
      <c r="CZ87" s="48">
        <v>756196</v>
      </c>
      <c r="DA87" s="48">
        <v>477324</v>
      </c>
      <c r="DB87" s="49">
        <v>308376</v>
      </c>
      <c r="DS87" s="32"/>
      <c r="DT87" s="33"/>
      <c r="DU87" s="27"/>
      <c r="DV87" s="27"/>
    </row>
    <row r="88" spans="2:126" x14ac:dyDescent="0.2">
      <c r="B88" s="37" t="s">
        <v>67</v>
      </c>
      <c r="C88" s="47">
        <v>546752</v>
      </c>
      <c r="D88" s="48">
        <v>427209</v>
      </c>
      <c r="E88" s="48">
        <v>473829</v>
      </c>
      <c r="F88" s="48">
        <v>362057</v>
      </c>
      <c r="G88" s="48">
        <v>421131</v>
      </c>
      <c r="H88" s="48">
        <v>395865</v>
      </c>
      <c r="I88" s="48">
        <v>388253</v>
      </c>
      <c r="J88" s="48">
        <v>487896</v>
      </c>
      <c r="K88" s="48">
        <v>394526</v>
      </c>
      <c r="L88" s="48">
        <v>439412</v>
      </c>
      <c r="M88" s="48">
        <v>506879</v>
      </c>
      <c r="N88" s="48">
        <v>436634</v>
      </c>
      <c r="O88" s="48">
        <v>235246</v>
      </c>
      <c r="P88" s="48">
        <v>327398</v>
      </c>
      <c r="Q88" s="48">
        <v>408091</v>
      </c>
      <c r="R88" s="48">
        <v>355240</v>
      </c>
      <c r="S88" s="48">
        <v>509205</v>
      </c>
      <c r="T88" s="48">
        <v>447683</v>
      </c>
      <c r="U88" s="48">
        <v>445670</v>
      </c>
      <c r="V88" s="48">
        <v>356801</v>
      </c>
      <c r="W88" s="48">
        <v>485677</v>
      </c>
      <c r="X88" s="48">
        <v>436888</v>
      </c>
      <c r="Y88" s="48">
        <v>461532</v>
      </c>
      <c r="Z88" s="48">
        <v>502459</v>
      </c>
      <c r="AA88" s="48">
        <v>413511</v>
      </c>
      <c r="AB88" s="48">
        <v>442710</v>
      </c>
      <c r="AC88" s="48">
        <v>750548</v>
      </c>
      <c r="AD88" s="48">
        <v>556373</v>
      </c>
      <c r="AE88" s="48">
        <v>551012</v>
      </c>
      <c r="AF88" s="48">
        <v>326443</v>
      </c>
      <c r="AG88" s="48">
        <v>311270</v>
      </c>
      <c r="AH88" s="48">
        <v>550375</v>
      </c>
      <c r="AI88" s="48">
        <v>539902</v>
      </c>
      <c r="AJ88" s="48">
        <v>305130</v>
      </c>
      <c r="AK88" s="48">
        <v>545294</v>
      </c>
      <c r="AL88" s="48">
        <v>525017</v>
      </c>
      <c r="AM88" s="48">
        <v>479271</v>
      </c>
      <c r="AN88" s="48">
        <v>446632</v>
      </c>
      <c r="AO88" s="48">
        <v>390720</v>
      </c>
      <c r="AP88" s="48">
        <v>389469</v>
      </c>
      <c r="AQ88" s="48">
        <v>274283</v>
      </c>
      <c r="AR88" s="48">
        <v>253060</v>
      </c>
      <c r="AS88" s="48">
        <v>512107</v>
      </c>
      <c r="AT88" s="48">
        <v>295853</v>
      </c>
      <c r="AU88" s="48">
        <v>580233</v>
      </c>
      <c r="AV88" s="48">
        <v>618596</v>
      </c>
      <c r="AW88" s="48">
        <v>574507</v>
      </c>
      <c r="AX88" s="48">
        <v>591819</v>
      </c>
      <c r="AY88" s="48">
        <v>557044</v>
      </c>
      <c r="AZ88" s="48">
        <v>332095</v>
      </c>
      <c r="BA88" s="48">
        <v>334544</v>
      </c>
      <c r="BB88" s="48">
        <v>269346</v>
      </c>
      <c r="BC88" s="48">
        <v>340452</v>
      </c>
      <c r="BD88" s="48">
        <v>360303</v>
      </c>
      <c r="BE88" s="48">
        <v>516837</v>
      </c>
      <c r="BF88" s="48">
        <v>540268</v>
      </c>
      <c r="BG88" s="48">
        <v>456958</v>
      </c>
      <c r="BH88" s="48">
        <v>639814</v>
      </c>
      <c r="BI88" s="48">
        <v>511344</v>
      </c>
      <c r="BJ88" s="48">
        <v>331672</v>
      </c>
      <c r="BK88" s="48">
        <v>368272</v>
      </c>
      <c r="BL88" s="48">
        <v>499446</v>
      </c>
      <c r="BM88" s="48">
        <v>398366</v>
      </c>
      <c r="BN88" s="48">
        <v>205012</v>
      </c>
      <c r="BO88" s="48">
        <v>178316</v>
      </c>
      <c r="BP88" s="48">
        <v>300188</v>
      </c>
      <c r="BQ88" s="48">
        <v>201373</v>
      </c>
      <c r="BR88" s="48">
        <v>305205</v>
      </c>
      <c r="BS88" s="48">
        <v>395678</v>
      </c>
      <c r="BT88" s="48">
        <v>318519</v>
      </c>
      <c r="BU88" s="48">
        <v>224728</v>
      </c>
      <c r="BV88" s="48">
        <v>234763</v>
      </c>
      <c r="BW88" s="48">
        <v>440229</v>
      </c>
      <c r="BX88" s="48">
        <v>305971</v>
      </c>
      <c r="BY88" s="48">
        <v>269981</v>
      </c>
      <c r="BZ88" s="48">
        <v>351946</v>
      </c>
      <c r="CA88" s="48">
        <v>285107</v>
      </c>
      <c r="CB88" s="48">
        <v>278261</v>
      </c>
      <c r="CC88" s="48">
        <v>223396</v>
      </c>
      <c r="CD88" s="48">
        <v>234807</v>
      </c>
      <c r="CE88" s="48">
        <v>358614</v>
      </c>
      <c r="CF88" s="48">
        <v>417745</v>
      </c>
      <c r="CG88" s="48">
        <v>350119</v>
      </c>
      <c r="CH88" s="48">
        <v>570754</v>
      </c>
      <c r="CI88" s="48">
        <v>408596</v>
      </c>
      <c r="CJ88" s="48">
        <v>352659</v>
      </c>
      <c r="CK88" s="48">
        <v>329231</v>
      </c>
      <c r="CL88" s="48">
        <v>470574</v>
      </c>
      <c r="CM88" s="48">
        <v>481254</v>
      </c>
      <c r="CN88" s="48">
        <v>188284</v>
      </c>
      <c r="CO88" s="48">
        <v>251322</v>
      </c>
      <c r="CP88" s="48">
        <v>347719</v>
      </c>
      <c r="CQ88" s="48">
        <v>237727</v>
      </c>
      <c r="CR88" s="48">
        <v>307163</v>
      </c>
      <c r="CS88" s="48">
        <v>479190</v>
      </c>
      <c r="CT88" s="48">
        <v>424552</v>
      </c>
      <c r="CU88" s="48">
        <v>434719</v>
      </c>
      <c r="CV88" s="48">
        <v>652315</v>
      </c>
      <c r="CW88" s="48">
        <v>593128</v>
      </c>
      <c r="CX88" s="48">
        <v>603326</v>
      </c>
      <c r="CY88" s="48">
        <v>554522</v>
      </c>
      <c r="CZ88" s="48">
        <v>581426</v>
      </c>
      <c r="DA88" s="48">
        <v>331497</v>
      </c>
      <c r="DB88" s="49">
        <v>244398</v>
      </c>
      <c r="DS88" s="32"/>
      <c r="DT88" s="33"/>
      <c r="DU88" s="27"/>
      <c r="DV88" s="27"/>
    </row>
    <row r="89" spans="2:126" x14ac:dyDescent="0.2">
      <c r="B89" s="37" t="s">
        <v>68</v>
      </c>
      <c r="C89" s="47">
        <v>1236373.0000000002</v>
      </c>
      <c r="D89" s="48">
        <v>953648.00000000012</v>
      </c>
      <c r="E89" s="48">
        <v>1061299</v>
      </c>
      <c r="F89" s="48">
        <v>820339</v>
      </c>
      <c r="G89" s="48">
        <v>910143.99999999988</v>
      </c>
      <c r="H89" s="48">
        <v>852929</v>
      </c>
      <c r="I89" s="48">
        <v>797305</v>
      </c>
      <c r="J89" s="48">
        <v>966694</v>
      </c>
      <c r="K89" s="48">
        <v>758341</v>
      </c>
      <c r="L89" s="48">
        <v>877785</v>
      </c>
      <c r="M89" s="48">
        <v>956471.00000000012</v>
      </c>
      <c r="N89" s="48">
        <v>852998</v>
      </c>
      <c r="O89" s="48">
        <v>419293</v>
      </c>
      <c r="P89" s="48">
        <v>744409</v>
      </c>
      <c r="Q89" s="48">
        <v>801698</v>
      </c>
      <c r="R89" s="48">
        <v>816318.00000000012</v>
      </c>
      <c r="S89" s="48">
        <v>1380519</v>
      </c>
      <c r="T89" s="48">
        <v>937821.99999999988</v>
      </c>
      <c r="U89" s="48">
        <v>964006</v>
      </c>
      <c r="V89" s="48">
        <v>736618</v>
      </c>
      <c r="W89" s="48">
        <v>1085474</v>
      </c>
      <c r="X89" s="48">
        <v>877402</v>
      </c>
      <c r="Y89" s="48">
        <v>978834.99999999988</v>
      </c>
      <c r="Z89" s="48">
        <v>1091804</v>
      </c>
      <c r="AA89" s="48">
        <v>947118.00000000012</v>
      </c>
      <c r="AB89" s="48">
        <v>1034656</v>
      </c>
      <c r="AC89" s="48">
        <v>1793272</v>
      </c>
      <c r="AD89" s="48">
        <v>1347020</v>
      </c>
      <c r="AE89" s="48">
        <v>1420671</v>
      </c>
      <c r="AF89" s="48">
        <v>797089</v>
      </c>
      <c r="AG89" s="48">
        <v>711177</v>
      </c>
      <c r="AH89" s="48">
        <v>1172852.0000000002</v>
      </c>
      <c r="AI89" s="48">
        <v>1151973</v>
      </c>
      <c r="AJ89" s="48">
        <v>638016.99999999988</v>
      </c>
      <c r="AK89" s="48">
        <v>1255428.0000000002</v>
      </c>
      <c r="AL89" s="48">
        <v>1118108.9999999998</v>
      </c>
      <c r="AM89" s="48">
        <v>1116770</v>
      </c>
      <c r="AN89" s="48">
        <v>1069197</v>
      </c>
      <c r="AO89" s="48">
        <v>989298</v>
      </c>
      <c r="AP89" s="48">
        <v>1101107</v>
      </c>
      <c r="AQ89" s="48">
        <v>617712</v>
      </c>
      <c r="AR89" s="48">
        <v>588644</v>
      </c>
      <c r="AS89" s="48">
        <v>1224836</v>
      </c>
      <c r="AT89" s="48">
        <v>653522.00000000012</v>
      </c>
      <c r="AU89" s="48">
        <v>1512610</v>
      </c>
      <c r="AV89" s="48">
        <v>1489409</v>
      </c>
      <c r="AW89" s="48">
        <v>1299414.9999999998</v>
      </c>
      <c r="AX89" s="48">
        <v>1324858.0000000002</v>
      </c>
      <c r="AY89" s="48">
        <v>1241897</v>
      </c>
      <c r="AZ89" s="48">
        <v>781450</v>
      </c>
      <c r="BA89" s="48">
        <v>783014</v>
      </c>
      <c r="BB89" s="48">
        <v>561647</v>
      </c>
      <c r="BC89" s="48">
        <v>789976.00000000012</v>
      </c>
      <c r="BD89" s="48">
        <v>822444</v>
      </c>
      <c r="BE89" s="48">
        <v>1234060.0000000002</v>
      </c>
      <c r="BF89" s="48">
        <v>1265694.0000000002</v>
      </c>
      <c r="BG89" s="48">
        <v>980388</v>
      </c>
      <c r="BH89" s="48">
        <v>1365269</v>
      </c>
      <c r="BI89" s="48">
        <v>1029651.9999999999</v>
      </c>
      <c r="BJ89" s="48">
        <v>665299</v>
      </c>
      <c r="BK89" s="48">
        <v>821379</v>
      </c>
      <c r="BL89" s="48">
        <v>1086605.0000000002</v>
      </c>
      <c r="BM89" s="48">
        <v>834115</v>
      </c>
      <c r="BN89" s="48">
        <v>469003.00000000006</v>
      </c>
      <c r="BO89" s="48">
        <v>363670</v>
      </c>
      <c r="BP89" s="48">
        <v>671691</v>
      </c>
      <c r="BQ89" s="48">
        <v>453704</v>
      </c>
      <c r="BR89" s="48">
        <v>728002</v>
      </c>
      <c r="BS89" s="48">
        <v>1007059</v>
      </c>
      <c r="BT89" s="48">
        <v>711762</v>
      </c>
      <c r="BU89" s="48">
        <v>481436</v>
      </c>
      <c r="BV89" s="48">
        <v>534891</v>
      </c>
      <c r="BW89" s="48">
        <v>1000433</v>
      </c>
      <c r="BX89" s="48">
        <v>680627</v>
      </c>
      <c r="BY89" s="48">
        <v>567991</v>
      </c>
      <c r="BZ89" s="48">
        <v>849776</v>
      </c>
      <c r="CA89" s="48">
        <v>603248</v>
      </c>
      <c r="CB89" s="48">
        <v>652049.99999999988</v>
      </c>
      <c r="CC89" s="48">
        <v>435189</v>
      </c>
      <c r="CD89" s="48">
        <v>439987</v>
      </c>
      <c r="CE89" s="48">
        <v>787140</v>
      </c>
      <c r="CF89" s="48">
        <v>989892</v>
      </c>
      <c r="CG89" s="48">
        <v>748225</v>
      </c>
      <c r="CH89" s="48">
        <v>1215751</v>
      </c>
      <c r="CI89" s="48">
        <v>885097</v>
      </c>
      <c r="CJ89" s="48">
        <v>894398</v>
      </c>
      <c r="CK89" s="48">
        <v>741828.99999999988</v>
      </c>
      <c r="CL89" s="48">
        <v>1092449.0000000002</v>
      </c>
      <c r="CM89" s="48">
        <v>1207004.0000000002</v>
      </c>
      <c r="CN89" s="48">
        <v>442154</v>
      </c>
      <c r="CO89" s="48">
        <v>644263.99999999988</v>
      </c>
      <c r="CP89" s="48">
        <v>928510.00000000012</v>
      </c>
      <c r="CQ89" s="48">
        <v>536818</v>
      </c>
      <c r="CR89" s="48">
        <v>699451</v>
      </c>
      <c r="CS89" s="48">
        <v>1119365.9999999998</v>
      </c>
      <c r="CT89" s="48">
        <v>896729</v>
      </c>
      <c r="CU89" s="48">
        <v>1026278.9999999999</v>
      </c>
      <c r="CV89" s="48">
        <v>1469432</v>
      </c>
      <c r="CW89" s="48">
        <v>1265008</v>
      </c>
      <c r="CX89" s="48">
        <v>1305557</v>
      </c>
      <c r="CY89" s="48">
        <v>1196011.9999999998</v>
      </c>
      <c r="CZ89" s="48">
        <v>1270747</v>
      </c>
      <c r="DA89" s="48">
        <v>813338</v>
      </c>
      <c r="DB89" s="49">
        <v>534606.00000000012</v>
      </c>
      <c r="DS89" s="32"/>
      <c r="DT89" s="33"/>
      <c r="DU89" s="27"/>
      <c r="DV89" s="27"/>
    </row>
    <row r="90" spans="2:126" x14ac:dyDescent="0.2">
      <c r="B90" s="37" t="s">
        <v>69</v>
      </c>
      <c r="C90" s="50">
        <v>918956.00000000023</v>
      </c>
      <c r="D90" s="51">
        <v>680393</v>
      </c>
      <c r="E90" s="51">
        <v>776891</v>
      </c>
      <c r="F90" s="51">
        <v>595316</v>
      </c>
      <c r="G90" s="51">
        <v>690049</v>
      </c>
      <c r="H90" s="51">
        <v>639766</v>
      </c>
      <c r="I90" s="51">
        <v>605516</v>
      </c>
      <c r="J90" s="51">
        <v>790110.99999999988</v>
      </c>
      <c r="K90" s="51">
        <v>632813</v>
      </c>
      <c r="L90" s="51">
        <v>693071</v>
      </c>
      <c r="M90" s="51">
        <v>810102.00000000012</v>
      </c>
      <c r="N90" s="51">
        <v>694337.99999999988</v>
      </c>
      <c r="O90" s="51">
        <v>370048.00000000006</v>
      </c>
      <c r="P90" s="51">
        <v>548175</v>
      </c>
      <c r="Q90" s="51">
        <v>679543</v>
      </c>
      <c r="R90" s="51">
        <v>585064</v>
      </c>
      <c r="S90" s="51">
        <v>870869.99999999988</v>
      </c>
      <c r="T90" s="51">
        <v>736892.99999999988</v>
      </c>
      <c r="U90" s="51">
        <v>734451</v>
      </c>
      <c r="V90" s="51">
        <v>585482</v>
      </c>
      <c r="W90" s="51">
        <v>793650</v>
      </c>
      <c r="X90" s="51">
        <v>734218.00000000012</v>
      </c>
      <c r="Y90" s="51">
        <v>765544.99999999988</v>
      </c>
      <c r="Z90" s="51">
        <v>858684.99999999988</v>
      </c>
      <c r="AA90" s="51">
        <v>723203.00000000012</v>
      </c>
      <c r="AB90" s="51">
        <v>784843</v>
      </c>
      <c r="AC90" s="51">
        <v>1338702</v>
      </c>
      <c r="AD90" s="51">
        <v>996766</v>
      </c>
      <c r="AE90" s="51">
        <v>971616</v>
      </c>
      <c r="AF90" s="51">
        <v>562312</v>
      </c>
      <c r="AG90" s="51">
        <v>542159</v>
      </c>
      <c r="AH90" s="51">
        <v>965528.00000000023</v>
      </c>
      <c r="AI90" s="51">
        <v>940611</v>
      </c>
      <c r="AJ90" s="51">
        <v>533554.99999999988</v>
      </c>
      <c r="AK90" s="51">
        <v>957350.00000000012</v>
      </c>
      <c r="AL90" s="51">
        <v>914906.99999999977</v>
      </c>
      <c r="AM90" s="51">
        <v>839755</v>
      </c>
      <c r="AN90" s="51">
        <v>768349</v>
      </c>
      <c r="AO90" s="51">
        <v>672812</v>
      </c>
      <c r="AP90" s="51">
        <v>678332</v>
      </c>
      <c r="AQ90" s="51">
        <v>470692.99999999994</v>
      </c>
      <c r="AR90" s="51">
        <v>446842</v>
      </c>
      <c r="AS90" s="51">
        <v>871314</v>
      </c>
      <c r="AT90" s="51">
        <v>502580.00000000006</v>
      </c>
      <c r="AU90" s="51">
        <v>1021476</v>
      </c>
      <c r="AV90" s="51">
        <v>1054446</v>
      </c>
      <c r="AW90" s="51">
        <v>1000015.9999999998</v>
      </c>
      <c r="AX90" s="51">
        <v>1051900.0000000002</v>
      </c>
      <c r="AY90" s="51">
        <v>985432</v>
      </c>
      <c r="AZ90" s="51">
        <v>580101</v>
      </c>
      <c r="BA90" s="51">
        <v>580937</v>
      </c>
      <c r="BB90" s="51">
        <v>434763</v>
      </c>
      <c r="BC90" s="51">
        <v>593337.00000000012</v>
      </c>
      <c r="BD90" s="51">
        <v>643067.00000000012</v>
      </c>
      <c r="BE90" s="51">
        <v>911411.00000000023</v>
      </c>
      <c r="BF90" s="51">
        <v>937144.00000000023</v>
      </c>
      <c r="BG90" s="51">
        <v>741833</v>
      </c>
      <c r="BH90" s="51">
        <v>1077185</v>
      </c>
      <c r="BI90" s="51">
        <v>860703</v>
      </c>
      <c r="BJ90" s="51">
        <v>559609</v>
      </c>
      <c r="BK90" s="51">
        <v>628407</v>
      </c>
      <c r="BL90" s="51">
        <v>860501.00000000012</v>
      </c>
      <c r="BM90" s="51">
        <v>659022</v>
      </c>
      <c r="BN90" s="51">
        <v>364080.00000000006</v>
      </c>
      <c r="BO90" s="51">
        <v>295960</v>
      </c>
      <c r="BP90" s="51">
        <v>515269.00000000006</v>
      </c>
      <c r="BQ90" s="51">
        <v>358923</v>
      </c>
      <c r="BR90" s="51">
        <v>522207.99999999994</v>
      </c>
      <c r="BS90" s="51">
        <v>668128.00000000012</v>
      </c>
      <c r="BT90" s="51">
        <v>548548</v>
      </c>
      <c r="BU90" s="51">
        <v>362223</v>
      </c>
      <c r="BV90" s="51">
        <v>368023</v>
      </c>
      <c r="BW90" s="51">
        <v>727098</v>
      </c>
      <c r="BX90" s="51">
        <v>501115</v>
      </c>
      <c r="BY90" s="51">
        <v>431432</v>
      </c>
      <c r="BZ90" s="51">
        <v>592096</v>
      </c>
      <c r="CA90" s="51">
        <v>446991</v>
      </c>
      <c r="CB90" s="51">
        <v>440469.99999999994</v>
      </c>
      <c r="CC90" s="51">
        <v>343674</v>
      </c>
      <c r="CD90" s="51">
        <v>339588.99999999994</v>
      </c>
      <c r="CE90" s="51">
        <v>566264</v>
      </c>
      <c r="CF90" s="51">
        <v>670502</v>
      </c>
      <c r="CG90" s="51">
        <v>557105</v>
      </c>
      <c r="CH90" s="51">
        <v>974997</v>
      </c>
      <c r="CI90" s="51">
        <v>706449</v>
      </c>
      <c r="CJ90" s="51">
        <v>627726</v>
      </c>
      <c r="CK90" s="51">
        <v>579766.99999999988</v>
      </c>
      <c r="CL90" s="51">
        <v>827353.00000000012</v>
      </c>
      <c r="CM90" s="51">
        <v>832368.00000000023</v>
      </c>
      <c r="CN90" s="51">
        <v>321460</v>
      </c>
      <c r="CO90" s="51">
        <v>430070.99999999988</v>
      </c>
      <c r="CP90" s="51">
        <v>608216.00000000012</v>
      </c>
      <c r="CQ90" s="51">
        <v>413245.00000000006</v>
      </c>
      <c r="CR90" s="51">
        <v>530374</v>
      </c>
      <c r="CS90" s="51">
        <v>785944.99999999988</v>
      </c>
      <c r="CT90" s="51">
        <v>692172</v>
      </c>
      <c r="CU90" s="51">
        <v>717412.99999999988</v>
      </c>
      <c r="CV90" s="51">
        <v>1057672</v>
      </c>
      <c r="CW90" s="51">
        <v>974264</v>
      </c>
      <c r="CX90" s="51">
        <v>997894.00000000012</v>
      </c>
      <c r="CY90" s="51">
        <v>915873.99999999977</v>
      </c>
      <c r="CZ90" s="51">
        <v>990123</v>
      </c>
      <c r="DA90" s="51">
        <v>569264</v>
      </c>
      <c r="DB90" s="52">
        <v>422283.00000000006</v>
      </c>
      <c r="DS90" s="32"/>
      <c r="DT90" s="33"/>
      <c r="DU90" s="27"/>
      <c r="DV90" s="27"/>
    </row>
    <row r="91" spans="2:126" x14ac:dyDescent="0.2">
      <c r="B91" s="37" t="s">
        <v>70</v>
      </c>
      <c r="C91" s="47">
        <v>2047061.0000000002</v>
      </c>
      <c r="D91" s="48">
        <v>1508025</v>
      </c>
      <c r="E91" s="48">
        <v>1822203.9999999998</v>
      </c>
      <c r="F91" s="48">
        <v>1273340</v>
      </c>
      <c r="G91" s="48">
        <v>1444801</v>
      </c>
      <c r="H91" s="48">
        <v>1339321</v>
      </c>
      <c r="I91" s="48">
        <v>1353395</v>
      </c>
      <c r="J91" s="48">
        <v>1693811.9999999998</v>
      </c>
      <c r="K91" s="48">
        <v>1337590.0000000002</v>
      </c>
      <c r="L91" s="48">
        <v>1503286</v>
      </c>
      <c r="M91" s="48">
        <v>1691824.0000000002</v>
      </c>
      <c r="N91" s="48">
        <v>1460023</v>
      </c>
      <c r="O91" s="48">
        <v>727872</v>
      </c>
      <c r="P91" s="48">
        <v>1216862.9999999998</v>
      </c>
      <c r="Q91" s="48">
        <v>1339019</v>
      </c>
      <c r="R91" s="48">
        <v>1220929.9999999998</v>
      </c>
      <c r="S91" s="48">
        <v>1973013.9999999998</v>
      </c>
      <c r="T91" s="48">
        <v>1590259</v>
      </c>
      <c r="U91" s="48">
        <v>1582046</v>
      </c>
      <c r="V91" s="48">
        <v>1239311.9999999998</v>
      </c>
      <c r="W91" s="48">
        <v>1772783</v>
      </c>
      <c r="X91" s="48">
        <v>1459566</v>
      </c>
      <c r="Y91" s="48">
        <v>1588756</v>
      </c>
      <c r="Z91" s="48">
        <v>1769829</v>
      </c>
      <c r="AA91" s="48">
        <v>1503611.0000000002</v>
      </c>
      <c r="AB91" s="48">
        <v>1651466</v>
      </c>
      <c r="AC91" s="48">
        <v>2833880.9999999995</v>
      </c>
      <c r="AD91" s="48">
        <v>2073973</v>
      </c>
      <c r="AE91" s="48">
        <v>2027916.0000000002</v>
      </c>
      <c r="AF91" s="48">
        <v>1307328</v>
      </c>
      <c r="AG91" s="48">
        <v>1174928.9999999998</v>
      </c>
      <c r="AH91" s="48">
        <v>1919502</v>
      </c>
      <c r="AI91" s="48">
        <v>1943023</v>
      </c>
      <c r="AJ91" s="48">
        <v>1070184</v>
      </c>
      <c r="AK91" s="48">
        <v>1964364</v>
      </c>
      <c r="AL91" s="48">
        <v>1883826</v>
      </c>
      <c r="AM91" s="48">
        <v>1819794.0000000002</v>
      </c>
      <c r="AN91" s="48">
        <v>1754128</v>
      </c>
      <c r="AO91" s="48">
        <v>1597089</v>
      </c>
      <c r="AP91" s="48">
        <v>1759447.0000000002</v>
      </c>
      <c r="AQ91" s="48">
        <v>1033403</v>
      </c>
      <c r="AR91" s="48">
        <v>960188</v>
      </c>
      <c r="AS91" s="48">
        <v>2010390</v>
      </c>
      <c r="AT91" s="48">
        <v>1105291</v>
      </c>
      <c r="AU91" s="48">
        <v>2460190</v>
      </c>
      <c r="AV91" s="48">
        <v>2370833</v>
      </c>
      <c r="AW91" s="48">
        <v>2067993</v>
      </c>
      <c r="AX91" s="48">
        <v>2110333</v>
      </c>
      <c r="AY91" s="48">
        <v>2108867</v>
      </c>
      <c r="AZ91" s="48">
        <v>1261976.9999999998</v>
      </c>
      <c r="BA91" s="48">
        <v>1323954.9999999998</v>
      </c>
      <c r="BB91" s="48">
        <v>996707</v>
      </c>
      <c r="BC91" s="48">
        <v>1325086.9999999998</v>
      </c>
      <c r="BD91" s="48">
        <v>1463281</v>
      </c>
      <c r="BE91" s="48">
        <v>2142106</v>
      </c>
      <c r="BF91" s="48">
        <v>2248509</v>
      </c>
      <c r="BG91" s="48">
        <v>1771394.0000000002</v>
      </c>
      <c r="BH91" s="48">
        <v>2471513</v>
      </c>
      <c r="BI91" s="48">
        <v>1924023</v>
      </c>
      <c r="BJ91" s="48">
        <v>1201749.0000000002</v>
      </c>
      <c r="BK91" s="48">
        <v>1427110</v>
      </c>
      <c r="BL91" s="48">
        <v>1977611</v>
      </c>
      <c r="BM91" s="48">
        <v>1558209</v>
      </c>
      <c r="BN91" s="48">
        <v>809302</v>
      </c>
      <c r="BO91" s="48">
        <v>646404</v>
      </c>
      <c r="BP91" s="48">
        <v>1247651</v>
      </c>
      <c r="BQ91" s="48">
        <v>787097</v>
      </c>
      <c r="BR91" s="48">
        <v>1241293</v>
      </c>
      <c r="BS91" s="48">
        <v>1722512</v>
      </c>
      <c r="BT91" s="48">
        <v>1293626.0000000002</v>
      </c>
      <c r="BU91" s="48">
        <v>845823</v>
      </c>
      <c r="BV91" s="48">
        <v>947120</v>
      </c>
      <c r="BW91" s="48">
        <v>1833548.0000000002</v>
      </c>
      <c r="BX91" s="48">
        <v>1203048.0000000002</v>
      </c>
      <c r="BY91" s="48">
        <v>1019279</v>
      </c>
      <c r="BZ91" s="48">
        <v>1513135</v>
      </c>
      <c r="CA91" s="48">
        <v>1061877.9999999998</v>
      </c>
      <c r="CB91" s="48">
        <v>1161711</v>
      </c>
      <c r="CC91" s="48">
        <v>833015</v>
      </c>
      <c r="CD91" s="48">
        <v>816973</v>
      </c>
      <c r="CE91" s="48">
        <v>1464925</v>
      </c>
      <c r="CF91" s="48">
        <v>1804715</v>
      </c>
      <c r="CG91" s="48">
        <v>1400319</v>
      </c>
      <c r="CH91" s="48">
        <v>2320358</v>
      </c>
      <c r="CI91" s="48">
        <v>1688372</v>
      </c>
      <c r="CJ91" s="48">
        <v>1586812</v>
      </c>
      <c r="CK91" s="48">
        <v>1333393</v>
      </c>
      <c r="CL91" s="48">
        <v>2027850.0000000002</v>
      </c>
      <c r="CM91" s="48">
        <v>2149208</v>
      </c>
      <c r="CN91" s="48">
        <v>779300</v>
      </c>
      <c r="CO91" s="48">
        <v>1139008</v>
      </c>
      <c r="CP91" s="48">
        <v>1590206.9999999998</v>
      </c>
      <c r="CQ91" s="48">
        <v>946026</v>
      </c>
      <c r="CR91" s="48">
        <v>1286400</v>
      </c>
      <c r="CS91" s="48">
        <v>1978745</v>
      </c>
      <c r="CT91" s="48">
        <v>1718974</v>
      </c>
      <c r="CU91" s="48">
        <v>1806385</v>
      </c>
      <c r="CV91" s="48">
        <v>2676693</v>
      </c>
      <c r="CW91" s="48">
        <v>2349058</v>
      </c>
      <c r="CX91" s="48">
        <v>2408868</v>
      </c>
      <c r="CY91" s="48">
        <v>2203990.9999999995</v>
      </c>
      <c r="CZ91" s="48">
        <v>2347893</v>
      </c>
      <c r="DA91" s="48">
        <v>1460881</v>
      </c>
      <c r="DB91" s="49">
        <v>970037.99999999988</v>
      </c>
      <c r="DS91" s="27"/>
      <c r="DT91" s="29"/>
      <c r="DU91" s="27"/>
      <c r="DV91" s="27"/>
    </row>
    <row r="92" spans="2:126" x14ac:dyDescent="0.2">
      <c r="B92" s="37" t="s">
        <v>71</v>
      </c>
      <c r="C92" s="47">
        <v>1810688</v>
      </c>
      <c r="D92" s="48">
        <v>1337491</v>
      </c>
      <c r="E92" s="48">
        <v>1538349</v>
      </c>
      <c r="F92" s="48">
        <v>1117156</v>
      </c>
      <c r="G92" s="48">
        <v>1295003</v>
      </c>
      <c r="H92" s="48">
        <v>1194139</v>
      </c>
      <c r="I92" s="48">
        <v>1244085</v>
      </c>
      <c r="J92" s="48">
        <v>1608863</v>
      </c>
      <c r="K92" s="48">
        <v>1292867</v>
      </c>
      <c r="L92" s="48">
        <v>1412344</v>
      </c>
      <c r="M92" s="48">
        <v>1662289</v>
      </c>
      <c r="N92" s="48">
        <v>1395263</v>
      </c>
      <c r="O92" s="48">
        <v>742014</v>
      </c>
      <c r="P92" s="48">
        <v>1081423</v>
      </c>
      <c r="Q92" s="48">
        <v>1334295</v>
      </c>
      <c r="R92" s="48">
        <v>1104392</v>
      </c>
      <c r="S92" s="48">
        <v>1677620</v>
      </c>
      <c r="T92" s="48">
        <v>1458447</v>
      </c>
      <c r="U92" s="48">
        <v>1486669</v>
      </c>
      <c r="V92" s="48">
        <v>1166714</v>
      </c>
      <c r="W92" s="48">
        <v>1589024</v>
      </c>
      <c r="X92" s="48">
        <v>1428255</v>
      </c>
      <c r="Y92" s="48">
        <v>1487633</v>
      </c>
      <c r="Z92" s="48">
        <v>1661979</v>
      </c>
      <c r="AA92" s="48">
        <v>1368156</v>
      </c>
      <c r="AB92" s="48">
        <v>1492146</v>
      </c>
      <c r="AC92" s="48">
        <v>2514444</v>
      </c>
      <c r="AD92" s="48">
        <v>1921300</v>
      </c>
      <c r="AE92" s="48">
        <v>1748996</v>
      </c>
      <c r="AF92" s="48">
        <v>1103985</v>
      </c>
      <c r="AG92" s="48">
        <v>1060965</v>
      </c>
      <c r="AH92" s="48">
        <v>1822820</v>
      </c>
      <c r="AI92" s="48">
        <v>1835169</v>
      </c>
      <c r="AJ92" s="48">
        <v>1029868</v>
      </c>
      <c r="AK92" s="48">
        <v>1832564</v>
      </c>
      <c r="AL92" s="48">
        <v>1801920</v>
      </c>
      <c r="AM92" s="48">
        <v>1627470</v>
      </c>
      <c r="AN92" s="48">
        <v>1496248</v>
      </c>
      <c r="AO92" s="48">
        <v>1322490</v>
      </c>
      <c r="AP92" s="48">
        <v>1352458</v>
      </c>
      <c r="AQ92" s="48">
        <v>928151</v>
      </c>
      <c r="AR92" s="48">
        <v>868024</v>
      </c>
      <c r="AS92" s="48">
        <v>1702894</v>
      </c>
      <c r="AT92" s="48">
        <v>994530</v>
      </c>
      <c r="AU92" s="48">
        <v>2017808</v>
      </c>
      <c r="AV92" s="48">
        <v>2082562</v>
      </c>
      <c r="AW92" s="48">
        <v>1968385</v>
      </c>
      <c r="AX92" s="48">
        <v>2059090</v>
      </c>
      <c r="AY92" s="48">
        <v>1968635</v>
      </c>
      <c r="AZ92" s="48">
        <v>1143613</v>
      </c>
      <c r="BA92" s="48">
        <v>1213130</v>
      </c>
      <c r="BB92" s="48">
        <v>933766</v>
      </c>
      <c r="BC92" s="48">
        <v>1239543</v>
      </c>
      <c r="BD92" s="48">
        <v>1384195</v>
      </c>
      <c r="BE92" s="48">
        <v>1915076</v>
      </c>
      <c r="BF92" s="48">
        <v>2027653</v>
      </c>
      <c r="BG92" s="48">
        <v>1627546</v>
      </c>
      <c r="BH92" s="48">
        <v>2377615</v>
      </c>
      <c r="BI92" s="48">
        <v>1895645</v>
      </c>
      <c r="BJ92" s="48">
        <v>1190090</v>
      </c>
      <c r="BK92" s="48">
        <v>1352860</v>
      </c>
      <c r="BL92" s="48">
        <v>1887185</v>
      </c>
      <c r="BM92" s="48">
        <v>1453837</v>
      </c>
      <c r="BN92" s="48">
        <v>753379</v>
      </c>
      <c r="BO92" s="48">
        <v>605432</v>
      </c>
      <c r="BP92" s="48">
        <v>1130287</v>
      </c>
      <c r="BQ92" s="48">
        <v>742997</v>
      </c>
      <c r="BR92" s="48">
        <v>1069576</v>
      </c>
      <c r="BS92" s="48">
        <v>1501640</v>
      </c>
      <c r="BT92" s="48">
        <v>1230721</v>
      </c>
      <c r="BU92" s="48">
        <v>760191</v>
      </c>
      <c r="BV92" s="48">
        <v>813766</v>
      </c>
      <c r="BW92" s="48">
        <v>1666550</v>
      </c>
      <c r="BX92" s="48">
        <v>1085114</v>
      </c>
      <c r="BY92" s="48">
        <v>922228</v>
      </c>
      <c r="BZ92" s="48">
        <v>1301054</v>
      </c>
      <c r="CA92" s="48">
        <v>973986</v>
      </c>
      <c r="CB92" s="48">
        <v>992102</v>
      </c>
      <c r="CC92" s="48">
        <v>778540</v>
      </c>
      <c r="CD92" s="48">
        <v>766203</v>
      </c>
      <c r="CE92" s="48">
        <v>1253376</v>
      </c>
      <c r="CF92" s="48">
        <v>1488148</v>
      </c>
      <c r="CG92" s="48">
        <v>1255685</v>
      </c>
      <c r="CH92" s="48">
        <v>2182843</v>
      </c>
      <c r="CI92" s="48">
        <v>1601929</v>
      </c>
      <c r="CJ92" s="48">
        <v>1341038</v>
      </c>
      <c r="CK92" s="48">
        <v>1241156</v>
      </c>
      <c r="CL92" s="48">
        <v>1838864</v>
      </c>
      <c r="CM92" s="48">
        <v>1828482</v>
      </c>
      <c r="CN92" s="48">
        <v>671721</v>
      </c>
      <c r="CO92" s="48">
        <v>904496</v>
      </c>
      <c r="CP92" s="48">
        <v>1306961</v>
      </c>
      <c r="CQ92" s="48">
        <v>894882</v>
      </c>
      <c r="CR92" s="48">
        <v>1153920</v>
      </c>
      <c r="CS92" s="48">
        <v>1687031</v>
      </c>
      <c r="CT92" s="48">
        <v>1534564</v>
      </c>
      <c r="CU92" s="48">
        <v>1543006</v>
      </c>
      <c r="CV92" s="48">
        <v>2330922</v>
      </c>
      <c r="CW92" s="48">
        <v>2175954</v>
      </c>
      <c r="CX92" s="48">
        <v>2210302</v>
      </c>
      <c r="CY92" s="48">
        <v>2030530</v>
      </c>
      <c r="CZ92" s="48">
        <v>2166210</v>
      </c>
      <c r="DA92" s="48">
        <v>1263398</v>
      </c>
      <c r="DB92" s="49">
        <v>914254</v>
      </c>
      <c r="DS92" s="27"/>
      <c r="DT92" s="29"/>
      <c r="DU92" s="27"/>
      <c r="DV92" s="27"/>
    </row>
    <row r="93" spans="2:126" ht="16" thickBot="1" x14ac:dyDescent="0.25">
      <c r="B93" s="37" t="s">
        <v>72</v>
      </c>
      <c r="C93" s="53">
        <v>22.98989898989899</v>
      </c>
      <c r="D93" s="54">
        <v>23.09090909090909</v>
      </c>
      <c r="E93" s="54">
        <v>22.8989898989899</v>
      </c>
      <c r="F93" s="54">
        <v>22.747474747474747</v>
      </c>
      <c r="G93" s="54">
        <v>22.666666666666668</v>
      </c>
      <c r="H93" s="54">
        <v>22.838383838383837</v>
      </c>
      <c r="I93" s="54">
        <v>22.949494949494948</v>
      </c>
      <c r="J93" s="54">
        <v>22.787878787878789</v>
      </c>
      <c r="K93" s="54">
        <v>22.616161616161616</v>
      </c>
      <c r="L93" s="54">
        <v>22.595959595959595</v>
      </c>
      <c r="M93" s="54">
        <v>22.717171717171716</v>
      </c>
      <c r="N93" s="54">
        <v>22.606060606060606</v>
      </c>
      <c r="O93" s="54">
        <v>22.353535353535353</v>
      </c>
      <c r="P93" s="54">
        <v>22.464646464646464</v>
      </c>
      <c r="Q93" s="54">
        <v>22.535353535353536</v>
      </c>
      <c r="R93" s="54">
        <v>22.636363636363637</v>
      </c>
      <c r="S93" s="54">
        <v>22.373737373737374</v>
      </c>
      <c r="T93" s="54">
        <v>22.303030303030305</v>
      </c>
      <c r="U93" s="54">
        <v>22.474747474747474</v>
      </c>
      <c r="V93" s="54">
        <v>22.525252525252526</v>
      </c>
      <c r="W93" s="54">
        <v>22.414141414141415</v>
      </c>
      <c r="X93" s="54">
        <v>22.252525252525253</v>
      </c>
      <c r="Y93" s="54">
        <v>22.383838383838384</v>
      </c>
      <c r="Z93" s="54">
        <v>22.686868686868689</v>
      </c>
      <c r="AA93" s="54">
        <v>22.515151515151516</v>
      </c>
      <c r="AB93" s="54">
        <v>22.494949494949495</v>
      </c>
      <c r="AC93" s="54">
        <v>22.333333333333332</v>
      </c>
      <c r="AD93" s="54">
        <v>22.626262626262626</v>
      </c>
      <c r="AE93" s="54">
        <v>22.545454545454547</v>
      </c>
      <c r="AF93" s="54">
        <v>22.515151515151516</v>
      </c>
      <c r="AG93" s="54">
        <v>22.313131313131311</v>
      </c>
      <c r="AH93" s="54">
        <v>22.565656565656564</v>
      </c>
      <c r="AI93" s="54">
        <v>22.747474747474747</v>
      </c>
      <c r="AJ93" s="54">
        <v>22.767676767676768</v>
      </c>
      <c r="AK93" s="54">
        <v>22.555555555555557</v>
      </c>
      <c r="AL93" s="54">
        <v>22.272727272727273</v>
      </c>
      <c r="AM93" s="54">
        <v>22.858585858585858</v>
      </c>
      <c r="AN93" s="54">
        <v>22.727272727272727</v>
      </c>
      <c r="AO93" s="54">
        <v>22.686868686868689</v>
      </c>
      <c r="AP93" s="54">
        <v>22.494949494949495</v>
      </c>
      <c r="AQ93" s="54">
        <v>22.80808080808081</v>
      </c>
      <c r="AR93" s="54">
        <v>22.949494949494948</v>
      </c>
      <c r="AS93" s="54">
        <v>22.777777777777779</v>
      </c>
      <c r="AT93" s="54">
        <v>22.646464646464647</v>
      </c>
      <c r="AU93" s="54">
        <v>22.838383838383837</v>
      </c>
      <c r="AV93" s="54">
        <v>22.818181818181817</v>
      </c>
      <c r="AW93" s="54">
        <v>22.616161616161616</v>
      </c>
      <c r="AX93" s="54">
        <v>22.585858585858585</v>
      </c>
      <c r="AY93" s="54">
        <v>22.696969696969695</v>
      </c>
      <c r="AZ93" s="54">
        <v>22.797979797979799</v>
      </c>
      <c r="BA93" s="54">
        <v>22.656565656565657</v>
      </c>
      <c r="BB93" s="54">
        <v>22.555555555555557</v>
      </c>
      <c r="BC93" s="54">
        <v>22.505050505050505</v>
      </c>
      <c r="BD93" s="54">
        <v>22.585858585858585</v>
      </c>
      <c r="BE93" s="54">
        <v>22.505050505050505</v>
      </c>
      <c r="BF93" s="54">
        <v>22.606060606060606</v>
      </c>
      <c r="BG93" s="54">
        <v>22.232323232323232</v>
      </c>
      <c r="BH93" s="54">
        <v>22.353535353535353</v>
      </c>
      <c r="BI93" s="54">
        <v>22.262626262626263</v>
      </c>
      <c r="BJ93" s="54">
        <v>22.292929292929294</v>
      </c>
      <c r="BK93" s="54">
        <v>22.111111111111111</v>
      </c>
      <c r="BL93" s="54">
        <v>21.888888888888889</v>
      </c>
      <c r="BM93" s="54">
        <v>21.979797979797979</v>
      </c>
      <c r="BN93" s="54">
        <v>21.888888888888889</v>
      </c>
      <c r="BO93" s="54">
        <v>21.505050505050505</v>
      </c>
      <c r="BP93" s="54">
        <v>21.444444444444443</v>
      </c>
      <c r="BQ93" s="54">
        <v>21.737373737373737</v>
      </c>
      <c r="BR93" s="54">
        <v>21.737373737373737</v>
      </c>
      <c r="BS93" s="54">
        <v>21.505050505050505</v>
      </c>
      <c r="BT93" s="54">
        <v>21.262626262626263</v>
      </c>
      <c r="BU93" s="54">
        <v>21.535353535353536</v>
      </c>
      <c r="BV93" s="54">
        <v>21.858585858585858</v>
      </c>
      <c r="BW93" s="54">
        <v>21.595959595959595</v>
      </c>
      <c r="BX93" s="54">
        <v>21.505050505050505</v>
      </c>
      <c r="BY93" s="54">
        <v>21.565656565656564</v>
      </c>
      <c r="BZ93" s="54">
        <v>21.979797979797979</v>
      </c>
      <c r="CA93" s="54">
        <v>21.90909090909091</v>
      </c>
      <c r="CB93" s="54">
        <v>21.929292929292931</v>
      </c>
      <c r="CC93" s="54">
        <v>21.80808080808081</v>
      </c>
      <c r="CD93" s="54">
        <v>22.1010101010101</v>
      </c>
      <c r="CE93" s="54">
        <v>22.454545454545453</v>
      </c>
      <c r="CF93" s="54">
        <v>22.272727272727273</v>
      </c>
      <c r="CG93" s="54">
        <v>22.202020202020201</v>
      </c>
      <c r="CH93" s="54">
        <v>22.161616161616163</v>
      </c>
      <c r="CI93" s="54">
        <v>22.525252525252526</v>
      </c>
      <c r="CJ93" s="54">
        <v>22.383838383838384</v>
      </c>
      <c r="CK93" s="54">
        <v>21.676767676767678</v>
      </c>
      <c r="CL93" s="54">
        <v>21.595959595959595</v>
      </c>
      <c r="CM93" s="54">
        <v>22.303030303030305</v>
      </c>
      <c r="CN93" s="54">
        <v>22.323232323232322</v>
      </c>
      <c r="CO93" s="54">
        <v>22.212121212121211</v>
      </c>
      <c r="CP93" s="54">
        <v>21.595959595959595</v>
      </c>
      <c r="CQ93" s="54">
        <v>22.242424242424242</v>
      </c>
      <c r="CR93" s="54">
        <v>22.424242424242426</v>
      </c>
      <c r="CS93" s="54">
        <v>22.363636363636363</v>
      </c>
      <c r="CT93" s="54">
        <v>22.161616161616163</v>
      </c>
      <c r="CU93" s="54">
        <v>22.323232323232322</v>
      </c>
      <c r="CV93" s="54">
        <v>22.464646464646464</v>
      </c>
      <c r="CW93" s="54">
        <v>22.242424242424242</v>
      </c>
      <c r="CX93" s="54">
        <v>22.323232323232322</v>
      </c>
      <c r="CY93" s="54">
        <v>22.333333333333332</v>
      </c>
      <c r="CZ93" s="54">
        <v>22.816326530612244</v>
      </c>
      <c r="DA93" s="54">
        <v>22.724489795918366</v>
      </c>
      <c r="DB93" s="55">
        <v>22.282828282828284</v>
      </c>
      <c r="DS93" s="27"/>
      <c r="DT93" s="29"/>
      <c r="DU93" s="27"/>
      <c r="DV93" s="27"/>
    </row>
    <row r="94" spans="2:126" x14ac:dyDescent="0.2">
      <c r="DS94" s="27"/>
      <c r="DT94" s="29"/>
      <c r="DU94" s="27"/>
      <c r="DV94" s="27"/>
    </row>
    <row r="95" spans="2:126" x14ac:dyDescent="0.2">
      <c r="DS95" s="27"/>
      <c r="DT95" s="29"/>
      <c r="DU95" s="27"/>
      <c r="DV95" s="27"/>
    </row>
    <row r="96" spans="2:126" x14ac:dyDescent="0.2">
      <c r="DS96" s="27"/>
      <c r="DT96" s="29"/>
      <c r="DU96" s="27"/>
      <c r="DV96" s="27"/>
    </row>
  </sheetData>
  <sheetProtection select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zoomScale="80" zoomScaleNormal="80" workbookViewId="0">
      <pane xSplit="3" ySplit="1" topLeftCell="D2" activePane="bottomRight" state="frozen"/>
      <selection pane="topRight" activeCell="D1" sqref="D1"/>
      <selection pane="bottomLeft" activeCell="A2" sqref="A2"/>
      <selection pane="bottomRight" activeCell="F52" sqref="F52:H52"/>
    </sheetView>
  </sheetViews>
  <sheetFormatPr baseColWidth="10" defaultColWidth="9.1640625" defaultRowHeight="15" x14ac:dyDescent="0.2"/>
  <cols>
    <col min="1" max="1" width="22" style="57" bestFit="1" customWidth="1"/>
    <col min="2" max="3" width="11.5" style="57" customWidth="1"/>
    <col min="4" max="4" width="9.1640625" style="57"/>
    <col min="5" max="5" width="25.5" style="57" bestFit="1" customWidth="1"/>
    <col min="6" max="13" width="9.5" style="57" customWidth="1"/>
    <col min="14" max="14" width="9.1640625" style="57"/>
    <col min="15" max="15" width="10.1640625" style="57" bestFit="1" customWidth="1"/>
    <col min="16" max="16384" width="9.1640625" style="57"/>
  </cols>
  <sheetData>
    <row r="1" spans="1:16" ht="24" x14ac:dyDescent="0.3">
      <c r="A1" s="56" t="s">
        <v>136</v>
      </c>
    </row>
    <row r="2" spans="1:16" ht="16" thickBot="1" x14ac:dyDescent="0.25">
      <c r="B2" s="58" t="str">
        <f>F6</f>
        <v>Category Z</v>
      </c>
    </row>
    <row r="3" spans="1:16" ht="16" thickBot="1" x14ac:dyDescent="0.25">
      <c r="B3" s="43" t="s">
        <v>7</v>
      </c>
      <c r="C3" s="43" t="s">
        <v>8</v>
      </c>
      <c r="D3" s="59"/>
      <c r="E3" s="60" t="s">
        <v>83</v>
      </c>
      <c r="F3" s="60"/>
      <c r="G3" s="165">
        <v>52</v>
      </c>
      <c r="H3" s="60"/>
      <c r="I3" s="60"/>
      <c r="J3" s="60"/>
      <c r="K3" s="60"/>
      <c r="L3" s="60"/>
      <c r="M3" s="61"/>
      <c r="N3" s="62"/>
      <c r="O3" s="62"/>
      <c r="P3" s="60"/>
    </row>
    <row r="4" spans="1:16" x14ac:dyDescent="0.2">
      <c r="A4" s="63" t="s">
        <v>2</v>
      </c>
      <c r="B4" s="156">
        <f>SUM('1. Data Pull'!C4:BB4)</f>
        <v>423529849</v>
      </c>
      <c r="C4" s="157">
        <f>SUM('1. Data Pull'!BC4:DB4)</f>
        <v>414269506</v>
      </c>
      <c r="D4" s="59"/>
      <c r="E4" s="60"/>
      <c r="F4" s="60"/>
      <c r="G4" s="60"/>
      <c r="H4" s="60"/>
      <c r="I4" s="60"/>
      <c r="J4" s="60"/>
      <c r="K4" s="60"/>
      <c r="L4" s="60"/>
      <c r="M4" s="61"/>
      <c r="N4" s="62"/>
      <c r="O4" s="62"/>
      <c r="P4" s="60"/>
    </row>
    <row r="5" spans="1:16" ht="16" thickBot="1" x14ac:dyDescent="0.25">
      <c r="A5" s="63" t="s">
        <v>3</v>
      </c>
      <c r="B5" s="158">
        <f>SUM('1. Data Pull'!C5:BB5)</f>
        <v>756014145</v>
      </c>
      <c r="C5" s="159">
        <f>SUM('1. Data Pull'!BC5:DB5)</f>
        <v>736475222</v>
      </c>
      <c r="D5" s="59"/>
      <c r="E5" s="60"/>
      <c r="F5" s="64"/>
      <c r="G5" s="60"/>
      <c r="H5" s="60"/>
      <c r="I5" s="60"/>
      <c r="J5" s="60"/>
      <c r="K5" s="60"/>
      <c r="L5" s="60"/>
      <c r="M5" s="61"/>
      <c r="N5" s="62"/>
      <c r="O5" s="62"/>
      <c r="P5" s="60"/>
    </row>
    <row r="6" spans="1:16" ht="16" thickBot="1" x14ac:dyDescent="0.25">
      <c r="A6" s="65" t="s">
        <v>4</v>
      </c>
      <c r="B6" s="158">
        <f>SUM('1. Data Pull'!C6:BB6)</f>
        <v>1119502401</v>
      </c>
      <c r="C6" s="159">
        <f>SUM('1. Data Pull'!BC6:DB6)</f>
        <v>1140618789</v>
      </c>
      <c r="D6" s="59"/>
      <c r="E6" s="66"/>
      <c r="F6" s="245" t="str">
        <f>'1. Data Pull'!B3</f>
        <v>Category Z</v>
      </c>
      <c r="G6" s="246"/>
      <c r="H6" s="247"/>
      <c r="I6" s="66"/>
      <c r="J6" s="66"/>
      <c r="K6" s="66"/>
      <c r="L6" s="60"/>
      <c r="M6" s="61"/>
      <c r="N6" s="62"/>
      <c r="O6" s="62"/>
      <c r="P6" s="60"/>
    </row>
    <row r="7" spans="1:16" ht="16" thickBot="1" x14ac:dyDescent="0.25">
      <c r="A7" s="65" t="s">
        <v>5</v>
      </c>
      <c r="B7" s="158">
        <f>SUM('1. Data Pull'!C7:BB7)</f>
        <v>5200</v>
      </c>
      <c r="C7" s="159">
        <f>SUM('1. Data Pull'!BC7:DB7)</f>
        <v>5200</v>
      </c>
      <c r="D7" s="59"/>
      <c r="E7" s="67" t="s">
        <v>6</v>
      </c>
      <c r="F7" s="68" t="s">
        <v>7</v>
      </c>
      <c r="G7" s="69" t="s">
        <v>8</v>
      </c>
      <c r="H7" s="70" t="s">
        <v>9</v>
      </c>
      <c r="I7" s="66"/>
      <c r="J7" s="60"/>
      <c r="K7" s="60"/>
      <c r="M7" s="66"/>
      <c r="N7" s="71" t="s">
        <v>0</v>
      </c>
      <c r="O7" s="72" t="s">
        <v>1</v>
      </c>
      <c r="P7" s="72" t="s">
        <v>87</v>
      </c>
    </row>
    <row r="8" spans="1:16" x14ac:dyDescent="0.2">
      <c r="A8" s="65" t="s">
        <v>10</v>
      </c>
      <c r="B8" s="158">
        <f>SUM('1. Data Pull'!C8:BB8)</f>
        <v>356581445</v>
      </c>
      <c r="C8" s="159">
        <f>SUM('1. Data Pull'!BC8:DB8)</f>
        <v>344378911</v>
      </c>
      <c r="D8" s="59"/>
      <c r="E8" s="73" t="s">
        <v>76</v>
      </c>
      <c r="F8" s="74">
        <f>B5/1000</f>
        <v>756014.14500000002</v>
      </c>
      <c r="G8" s="75">
        <f>C5/1000</f>
        <v>736475.22199999995</v>
      </c>
      <c r="H8" s="76">
        <f>G8/F8-1</f>
        <v>-2.5844652681729974E-2</v>
      </c>
      <c r="I8" s="66"/>
      <c r="J8" s="60"/>
      <c r="K8" s="60"/>
      <c r="M8" s="77" t="s">
        <v>11</v>
      </c>
      <c r="N8" s="78">
        <f>B5/B$5</f>
        <v>1</v>
      </c>
      <c r="O8" s="78">
        <f>C5/C$5</f>
        <v>1</v>
      </c>
      <c r="P8" s="78">
        <f>O8-N8</f>
        <v>0</v>
      </c>
    </row>
    <row r="9" spans="1:16" x14ac:dyDescent="0.2">
      <c r="A9" s="65" t="s">
        <v>12</v>
      </c>
      <c r="B9" s="158">
        <f>SUM('1. Data Pull'!C9:BB9)</f>
        <v>646508615</v>
      </c>
      <c r="C9" s="159">
        <f>SUM('1. Data Pull'!BC9:DB9)</f>
        <v>622370001</v>
      </c>
      <c r="D9" s="59"/>
      <c r="E9" s="79" t="s">
        <v>13</v>
      </c>
      <c r="F9" s="80">
        <f>B6/B5</f>
        <v>1.4807955755907185</v>
      </c>
      <c r="G9" s="81">
        <f>C6/C5</f>
        <v>1.5487537868585619</v>
      </c>
      <c r="H9" s="82">
        <f>G9/F9-1</f>
        <v>4.5893040462883228E-2</v>
      </c>
      <c r="I9" s="66"/>
      <c r="J9" s="60"/>
      <c r="K9" s="60"/>
      <c r="M9" s="77" t="s">
        <v>14</v>
      </c>
      <c r="N9" s="78">
        <f>B6/B$6</f>
        <v>1</v>
      </c>
      <c r="O9" s="78">
        <f>C6/C$6</f>
        <v>1</v>
      </c>
      <c r="P9" s="78">
        <f>O9-N9</f>
        <v>0</v>
      </c>
    </row>
    <row r="10" spans="1:16" x14ac:dyDescent="0.2">
      <c r="A10" s="65" t="s">
        <v>15</v>
      </c>
      <c r="B10" s="158">
        <f>SUM('1. Data Pull'!C10:BB10)</f>
        <v>1022189330</v>
      </c>
      <c r="C10" s="159">
        <f>SUM('1. Data Pull'!BC10:DB10)</f>
        <v>1033144524</v>
      </c>
      <c r="D10" s="59"/>
      <c r="E10" s="79" t="s">
        <v>16</v>
      </c>
      <c r="F10" s="83">
        <f>B18/B5</f>
        <v>0.37815987292142528</v>
      </c>
      <c r="G10" s="84">
        <f>C18/C5</f>
        <v>0.39116304445066585</v>
      </c>
      <c r="H10" s="82">
        <f>G10-F10</f>
        <v>1.3003171529240576E-2</v>
      </c>
      <c r="I10" s="66" t="s">
        <v>17</v>
      </c>
      <c r="J10" s="60"/>
      <c r="K10" s="60"/>
      <c r="M10" s="77" t="s">
        <v>18</v>
      </c>
      <c r="N10" s="61"/>
      <c r="O10" s="85"/>
      <c r="P10" s="78">
        <f>C6/B6-1</f>
        <v>1.886229808988138E-2</v>
      </c>
    </row>
    <row r="11" spans="1:16" x14ac:dyDescent="0.2">
      <c r="A11" s="63" t="s">
        <v>19</v>
      </c>
      <c r="B11" s="158">
        <f>SUM('1. Data Pull'!C11:BB11)</f>
        <v>254391324</v>
      </c>
      <c r="C11" s="159" t="s">
        <v>137</v>
      </c>
      <c r="D11" s="59"/>
      <c r="E11" s="86" t="s">
        <v>20</v>
      </c>
      <c r="F11" s="87">
        <f>B5/B9-1</f>
        <v>0.16937984654697913</v>
      </c>
      <c r="G11" s="88">
        <f>C5/C9-1</f>
        <v>0.18333984738445008</v>
      </c>
      <c r="H11" s="89">
        <f>G11-F11</f>
        <v>1.3960000837470954E-2</v>
      </c>
      <c r="I11" s="66" t="s">
        <v>17</v>
      </c>
      <c r="J11" s="90"/>
      <c r="K11" s="90"/>
      <c r="M11" s="91" t="s">
        <v>86</v>
      </c>
      <c r="N11" s="78">
        <f>F10*H26</f>
        <v>6.9472198573313201E-2</v>
      </c>
      <c r="O11" s="78">
        <f>G10*I26</f>
        <v>7.4800563925365174E-2</v>
      </c>
      <c r="P11" s="78">
        <f>O11-N11</f>
        <v>5.3283653520519725E-3</v>
      </c>
    </row>
    <row r="12" spans="1:16" x14ac:dyDescent="0.2">
      <c r="A12" s="63" t="s">
        <v>22</v>
      </c>
      <c r="B12" s="158">
        <f>SUM('1. Data Pull'!C12:BB12)</f>
        <v>470119930</v>
      </c>
      <c r="C12" s="159">
        <f>SUM('1. Data Pull'!BC12:DB12)</f>
        <v>448393334</v>
      </c>
      <c r="D12" s="59"/>
      <c r="E12" s="92" t="s">
        <v>77</v>
      </c>
      <c r="F12" s="93">
        <f>B9/1000</f>
        <v>646508.61499999999</v>
      </c>
      <c r="G12" s="94">
        <f>C9/1000</f>
        <v>622370.00100000005</v>
      </c>
      <c r="H12" s="82">
        <f t="shared" ref="H12:H17" si="0">G12/F12-1</f>
        <v>-3.7336879107171539E-2</v>
      </c>
      <c r="I12" s="66"/>
      <c r="J12" s="66"/>
      <c r="K12" s="66"/>
      <c r="M12" s="91" t="s">
        <v>21</v>
      </c>
      <c r="N12" s="95">
        <f>SUM('1. Data Pull'!AW10:BB10)/SUM('1. Data Pull'!AW9:BB9)</f>
        <v>1.6024254938412956</v>
      </c>
      <c r="O12" s="95">
        <f>SUM('1. Data Pull'!CW10:DB10)/SUM('1. Data Pull'!CW9:DB9)</f>
        <v>1.6913703340246291</v>
      </c>
      <c r="P12" s="78">
        <f>O12/N12-1</f>
        <v>5.5506381123603399E-2</v>
      </c>
    </row>
    <row r="13" spans="1:16" x14ac:dyDescent="0.2">
      <c r="A13" s="63" t="s">
        <v>24</v>
      </c>
      <c r="B13" s="158">
        <f>SUM('1. Data Pull'!C13:BB13)</f>
        <v>725171008</v>
      </c>
      <c r="C13" s="159">
        <f>SUM('1. Data Pull'!BC13:DB13)</f>
        <v>721915723</v>
      </c>
      <c r="D13" s="59"/>
      <c r="E13" s="96" t="s">
        <v>25</v>
      </c>
      <c r="F13" s="97">
        <f>B7/$G$3</f>
        <v>100</v>
      </c>
      <c r="G13" s="98">
        <f>C7/$G$3</f>
        <v>100</v>
      </c>
      <c r="H13" s="82">
        <f t="shared" si="0"/>
        <v>0</v>
      </c>
      <c r="I13" s="66"/>
      <c r="J13" s="66"/>
      <c r="K13" s="66"/>
      <c r="M13" s="91" t="s">
        <v>23</v>
      </c>
      <c r="N13" s="99">
        <f>AVERAGE('1. Data Pull'!AW7:BB7)</f>
        <v>100</v>
      </c>
      <c r="O13" s="100">
        <f>AVERAGE('1. Data Pull'!CW7:DB7)</f>
        <v>100</v>
      </c>
      <c r="P13" s="100">
        <f>O13-N13</f>
        <v>0</v>
      </c>
    </row>
    <row r="14" spans="1:16" x14ac:dyDescent="0.2">
      <c r="A14" s="66" t="s">
        <v>27</v>
      </c>
      <c r="B14" s="158">
        <f>SUM('1. Data Pull'!C14:BB14)</f>
        <v>253878766</v>
      </c>
      <c r="C14" s="159">
        <f>SUM('1. Data Pull'!BC14:DB14)</f>
        <v>241649430</v>
      </c>
      <c r="D14" s="59"/>
      <c r="E14" s="96" t="s">
        <v>28</v>
      </c>
      <c r="F14" s="97">
        <f>B47/$G$3</f>
        <v>52.945192307692309</v>
      </c>
      <c r="G14" s="98">
        <f>C47/$G$3</f>
        <v>53.781346153846144</v>
      </c>
      <c r="H14" s="82">
        <f t="shared" si="0"/>
        <v>1.5792819134445857E-2</v>
      </c>
      <c r="I14" s="66"/>
      <c r="J14" s="66"/>
      <c r="K14" s="66"/>
      <c r="M14" s="91" t="s">
        <v>26</v>
      </c>
      <c r="N14" s="100">
        <f>AVERAGE('1. Data Pull'!AW47:BB47)</f>
        <v>54.27</v>
      </c>
      <c r="O14" s="99">
        <f>AVERAGE('1. Data Pull'!CW47:DB47)</f>
        <v>55.164999999999999</v>
      </c>
      <c r="P14" s="100">
        <f>O14-N14</f>
        <v>0.89499999999999602</v>
      </c>
    </row>
    <row r="15" spans="1:16" x14ac:dyDescent="0.2">
      <c r="A15" s="66" t="s">
        <v>29</v>
      </c>
      <c r="B15" s="158">
        <f>SUM('1. Data Pull'!C15:BB15)</f>
        <v>469054721</v>
      </c>
      <c r="C15" s="159">
        <f>SUM('1. Data Pull'!BC15:DB15)</f>
        <v>447003658</v>
      </c>
      <c r="D15" s="59"/>
      <c r="E15" s="101" t="s">
        <v>78</v>
      </c>
      <c r="F15" s="102">
        <f>B10/B9</f>
        <v>1.5810915837525228</v>
      </c>
      <c r="G15" s="103">
        <f>C10/C9</f>
        <v>1.6600165855359086</v>
      </c>
      <c r="H15" s="89">
        <f t="shared" si="0"/>
        <v>4.9918045604965711E-2</v>
      </c>
      <c r="I15" s="66"/>
      <c r="J15" s="66"/>
      <c r="K15" s="66"/>
    </row>
    <row r="16" spans="1:16" x14ac:dyDescent="0.2">
      <c r="A16" s="66" t="s">
        <v>30</v>
      </c>
      <c r="B16" s="158">
        <f>SUM('1. Data Pull'!C16:BB16)</f>
        <v>722343737</v>
      </c>
      <c r="C16" s="159">
        <f>SUM('1. Data Pull'!BC16:DB16)</f>
        <v>718000355</v>
      </c>
      <c r="D16" s="59"/>
      <c r="E16" s="104" t="s">
        <v>79</v>
      </c>
      <c r="F16" s="105">
        <f>F8-F12</f>
        <v>109505.53000000003</v>
      </c>
      <c r="G16" s="106">
        <f>G8-G12</f>
        <v>114105.2209999999</v>
      </c>
      <c r="H16" s="107">
        <f t="shared" si="0"/>
        <v>4.2004189194827735E-2</v>
      </c>
      <c r="I16" s="66"/>
      <c r="J16" s="66"/>
      <c r="K16" s="66"/>
      <c r="L16" s="60"/>
      <c r="M16" s="61"/>
      <c r="N16" s="62"/>
      <c r="O16" s="62"/>
      <c r="P16" s="60"/>
    </row>
    <row r="17" spans="1:16" x14ac:dyDescent="0.2">
      <c r="A17" s="65" t="s">
        <v>31</v>
      </c>
      <c r="B17" s="158">
        <f>SUM('1. Data Pull'!C17:BB17)</f>
        <v>169138525</v>
      </c>
      <c r="C17" s="159">
        <f>SUM('1. Data Pull'!BC17:DB17)</f>
        <v>171802997</v>
      </c>
      <c r="D17" s="59"/>
      <c r="E17" s="108" t="s">
        <v>109</v>
      </c>
      <c r="F17" s="109">
        <f>(B18-B21)/1000</f>
        <v>108440.319</v>
      </c>
      <c r="G17" s="110">
        <f>(C18-C21)/1000</f>
        <v>112715.546</v>
      </c>
      <c r="H17" s="82">
        <f t="shared" si="0"/>
        <v>3.9424699589826862E-2</v>
      </c>
      <c r="I17" s="66"/>
      <c r="J17" s="66"/>
      <c r="K17" s="66"/>
      <c r="L17" s="60"/>
      <c r="M17" s="61"/>
      <c r="N17" s="62"/>
      <c r="O17" s="62"/>
      <c r="P17" s="60"/>
    </row>
    <row r="18" spans="1:16" x14ac:dyDescent="0.2">
      <c r="A18" s="65" t="s">
        <v>32</v>
      </c>
      <c r="B18" s="158">
        <f>SUM('1. Data Pull'!C18:BB18)</f>
        <v>285894213</v>
      </c>
      <c r="C18" s="159">
        <f>SUM('1. Data Pull'!BC18:DB18)</f>
        <v>288081890</v>
      </c>
      <c r="D18" s="59"/>
      <c r="E18" s="108" t="s">
        <v>33</v>
      </c>
      <c r="F18" s="111">
        <f>F17/F8</f>
        <v>0.14343689164704715</v>
      </c>
      <c r="G18" s="112">
        <f>G17/G8</f>
        <v>0.15304730238432923</v>
      </c>
      <c r="H18" s="82">
        <f>G18-F18</f>
        <v>9.6104107372820824E-3</v>
      </c>
      <c r="I18" s="66" t="s">
        <v>17</v>
      </c>
      <c r="J18" s="66"/>
      <c r="K18" s="66"/>
      <c r="L18" s="60"/>
      <c r="M18" s="61"/>
      <c r="N18" s="62"/>
      <c r="O18" s="62"/>
      <c r="P18" s="60"/>
    </row>
    <row r="19" spans="1:16" ht="16" thickBot="1" x14ac:dyDescent="0.25">
      <c r="A19" s="65" t="s">
        <v>34</v>
      </c>
      <c r="B19" s="158">
        <f>SUM('1. Data Pull'!C19:BB19)</f>
        <v>394331387</v>
      </c>
      <c r="C19" s="159">
        <f>SUM('1. Data Pull'!BC19:DB19)</f>
        <v>418703065</v>
      </c>
      <c r="D19" s="59"/>
      <c r="E19" s="113" t="s">
        <v>80</v>
      </c>
      <c r="F19" s="114">
        <f>B19/B18</f>
        <v>1.379291252040838</v>
      </c>
      <c r="G19" s="115">
        <f>C19/C18</f>
        <v>1.4534168218627002</v>
      </c>
      <c r="H19" s="116">
        <f>G19/F19-1</f>
        <v>5.374178202912816E-2</v>
      </c>
      <c r="I19" s="66"/>
      <c r="J19" s="66"/>
      <c r="K19" s="66"/>
      <c r="L19" s="60"/>
      <c r="M19" s="61"/>
      <c r="N19" s="62"/>
      <c r="O19" s="62"/>
      <c r="P19" s="60"/>
    </row>
    <row r="20" spans="1:16" ht="16" thickBot="1" x14ac:dyDescent="0.25">
      <c r="A20" s="117" t="s">
        <v>35</v>
      </c>
      <c r="B20" s="158">
        <f>SUM('1. Data Pull'!C20:BB20)</f>
        <v>102702679</v>
      </c>
      <c r="C20" s="159">
        <f>SUM('1. Data Pull'!BC20:DB20)</f>
        <v>102729481</v>
      </c>
      <c r="D20" s="59"/>
      <c r="E20" s="113" t="s">
        <v>81</v>
      </c>
      <c r="F20" s="118">
        <f>F16-F17</f>
        <v>1065.2110000000248</v>
      </c>
      <c r="G20" s="119">
        <f>G16-G17</f>
        <v>1389.674999999901</v>
      </c>
      <c r="H20" s="116">
        <f>G20/F20-1</f>
        <v>0.30460068474684232</v>
      </c>
      <c r="I20" s="66"/>
      <c r="J20" s="66"/>
      <c r="K20" s="66"/>
      <c r="L20" s="60"/>
      <c r="M20" s="61"/>
      <c r="N20" s="62"/>
      <c r="O20" s="62"/>
      <c r="P20" s="60"/>
    </row>
    <row r="21" spans="1:16" x14ac:dyDescent="0.2">
      <c r="A21" s="117" t="s">
        <v>36</v>
      </c>
      <c r="B21" s="158">
        <f>SUM('1. Data Pull'!C21:BB21)</f>
        <v>177453894</v>
      </c>
      <c r="C21" s="159">
        <f>SUM('1. Data Pull'!BC21:DB21)</f>
        <v>175366344</v>
      </c>
      <c r="D21" s="59"/>
      <c r="E21" s="66"/>
      <c r="F21" s="66"/>
      <c r="G21" s="66"/>
      <c r="H21" s="66"/>
      <c r="I21" s="66"/>
      <c r="J21" s="66"/>
      <c r="K21" s="66"/>
      <c r="L21" s="60"/>
      <c r="M21" s="61"/>
      <c r="N21" s="62"/>
      <c r="O21" s="62"/>
      <c r="P21" s="60"/>
    </row>
    <row r="22" spans="1:16" ht="16" thickBot="1" x14ac:dyDescent="0.25">
      <c r="A22" s="117" t="s">
        <v>37</v>
      </c>
      <c r="B22" s="158">
        <f>SUM('1. Data Pull'!C22:BB22)</f>
        <v>299845593</v>
      </c>
      <c r="C22" s="159">
        <f>SUM('1. Data Pull'!BC22:DB22)</f>
        <v>315144169</v>
      </c>
      <c r="D22" s="59"/>
      <c r="E22" s="66"/>
      <c r="F22" s="66"/>
      <c r="G22" s="66"/>
      <c r="H22" s="66"/>
      <c r="I22" s="66"/>
      <c r="J22" s="66"/>
      <c r="K22" s="66"/>
      <c r="L22" s="60"/>
      <c r="M22" s="61"/>
      <c r="N22" s="62"/>
      <c r="O22" s="62"/>
      <c r="P22" s="60"/>
    </row>
    <row r="23" spans="1:16" ht="16" thickBot="1" x14ac:dyDescent="0.25">
      <c r="A23" s="117" t="s">
        <v>38</v>
      </c>
      <c r="B23" s="158">
        <f>SUM('1. Data Pull'!C23:BB23)</f>
        <v>64456515</v>
      </c>
      <c r="C23" s="159">
        <f>SUM('1. Data Pull'!BC23:DB23)</f>
        <v>68045271</v>
      </c>
      <c r="D23" s="59"/>
      <c r="E23" s="66"/>
      <c r="F23" s="248" t="str">
        <f>'1. Data Pull'!B3</f>
        <v>Category Z</v>
      </c>
      <c r="G23" s="249"/>
      <c r="H23" s="249"/>
      <c r="I23" s="249"/>
      <c r="J23" s="249"/>
      <c r="K23" s="250"/>
      <c r="L23" s="60"/>
      <c r="M23" s="61"/>
      <c r="N23" s="62"/>
      <c r="O23" s="62"/>
      <c r="P23" s="60"/>
    </row>
    <row r="24" spans="1:16" ht="16" thickBot="1" x14ac:dyDescent="0.25">
      <c r="A24" s="117" t="s">
        <v>39</v>
      </c>
      <c r="B24" s="158">
        <f>SUM('1. Data Pull'!C24:BB24)</f>
        <v>35863905</v>
      </c>
      <c r="C24" s="159">
        <f>SUM('1. Data Pull'!BC24:DB24)</f>
        <v>37239082</v>
      </c>
      <c r="D24" s="59"/>
      <c r="E24" s="66"/>
      <c r="F24" s="251" t="s">
        <v>40</v>
      </c>
      <c r="G24" s="252"/>
      <c r="H24" s="251" t="s">
        <v>41</v>
      </c>
      <c r="I24" s="252"/>
      <c r="J24" s="251" t="s">
        <v>42</v>
      </c>
      <c r="K24" s="252"/>
      <c r="L24" s="60"/>
      <c r="M24" s="61"/>
      <c r="N24" s="62"/>
      <c r="O24" s="62"/>
      <c r="P24" s="60"/>
    </row>
    <row r="25" spans="1:16" ht="16" thickBot="1" x14ac:dyDescent="0.25">
      <c r="A25" s="117" t="s">
        <v>43</v>
      </c>
      <c r="B25" s="158">
        <f>SUM('1. Data Pull'!C25:BB25)</f>
        <v>109717144</v>
      </c>
      <c r="C25" s="159">
        <f>SUM('1. Data Pull'!BC25:DB25)</f>
        <v>115880039</v>
      </c>
      <c r="D25" s="59"/>
      <c r="E25" s="120" t="s">
        <v>44</v>
      </c>
      <c r="F25" s="121" t="s">
        <v>7</v>
      </c>
      <c r="G25" s="122" t="s">
        <v>8</v>
      </c>
      <c r="H25" s="121" t="s">
        <v>7</v>
      </c>
      <c r="I25" s="122" t="s">
        <v>8</v>
      </c>
      <c r="J25" s="123" t="s">
        <v>7</v>
      </c>
      <c r="K25" s="124" t="s">
        <v>8</v>
      </c>
      <c r="L25" s="60"/>
      <c r="M25" s="61"/>
      <c r="N25" s="62"/>
      <c r="O25" s="62"/>
      <c r="P25" s="60"/>
    </row>
    <row r="26" spans="1:16" ht="16" thickBot="1" x14ac:dyDescent="0.25">
      <c r="A26" s="117" t="s">
        <v>45</v>
      </c>
      <c r="B26" s="158">
        <f>SUM('1. Data Pull'!C26:BB26)</f>
        <v>62322284</v>
      </c>
      <c r="C26" s="159">
        <f>SUM('1. Data Pull'!BC26:DB26)</f>
        <v>64412607</v>
      </c>
      <c r="D26" s="59"/>
      <c r="E26" s="125" t="s">
        <v>46</v>
      </c>
      <c r="F26" s="126">
        <f>B21/B9*$G$3</f>
        <v>14.272976838831452</v>
      </c>
      <c r="G26" s="127">
        <f>C21/C9*$G$3</f>
        <v>14.652135985583921</v>
      </c>
      <c r="H26" s="128">
        <f>(B22/B21-B19/B18)/(B22/B21)</f>
        <v>0.18371118552747201</v>
      </c>
      <c r="I26" s="129">
        <f>(C22/C21-C19/C18)/(C22/C21)</f>
        <v>0.19122605007436777</v>
      </c>
      <c r="J26" s="130">
        <f>B18/B21-1</f>
        <v>0.61109010659411056</v>
      </c>
      <c r="K26" s="131">
        <f>C18/C21-1</f>
        <v>0.64274331909434124</v>
      </c>
      <c r="L26" s="243" t="s">
        <v>84</v>
      </c>
      <c r="M26" s="244"/>
      <c r="N26" s="62"/>
      <c r="O26" s="62"/>
      <c r="P26" s="60"/>
    </row>
    <row r="27" spans="1:16" x14ac:dyDescent="0.2">
      <c r="A27" s="117" t="s">
        <v>47</v>
      </c>
      <c r="B27" s="158">
        <f>SUM('1. Data Pull'!C27:BB27)</f>
        <v>147909925</v>
      </c>
      <c r="C27" s="159">
        <f>SUM('1. Data Pull'!BC27:DB27)</f>
        <v>162503952</v>
      </c>
      <c r="D27" s="59"/>
      <c r="E27" s="132" t="s">
        <v>48</v>
      </c>
      <c r="F27" s="133">
        <f>B44/B9*$G$3</f>
        <v>7.4811949226693599</v>
      </c>
      <c r="G27" s="134">
        <f>C44/C9*$G$3</f>
        <v>7.4008169169451987</v>
      </c>
      <c r="H27" s="135">
        <f>(B46/B44-B45/B43)/(B46/B44)</f>
        <v>0.17269082851416373</v>
      </c>
      <c r="I27" s="82">
        <f>(C46/C44-C45/C43)/(C46/C44)</f>
        <v>0.17455414062755892</v>
      </c>
      <c r="J27" s="136">
        <f>B43/B44-1</f>
        <v>0.37849623740361982</v>
      </c>
      <c r="K27" s="137">
        <f>C43/C44-1</f>
        <v>0.39658695129715094</v>
      </c>
      <c r="L27" s="138">
        <f>LOG(1+J27)/LOG(1-H27)</f>
        <v>-1.6932093509106743</v>
      </c>
      <c r="M27" s="139">
        <f>LOG(1+K27)/LOG(1-I27)</f>
        <v>-1.7412739242245712</v>
      </c>
      <c r="N27" s="62"/>
      <c r="O27" s="62"/>
      <c r="P27" s="60"/>
    </row>
    <row r="28" spans="1:16" x14ac:dyDescent="0.2">
      <c r="A28" s="117" t="s">
        <v>49</v>
      </c>
      <c r="B28" s="158">
        <f>SUM('1. Data Pull'!C28:BB28)</f>
        <v>104125799</v>
      </c>
      <c r="C28" s="159">
        <f>SUM('1. Data Pull'!BC28:DB28)</f>
        <v>113143328</v>
      </c>
      <c r="D28" s="59"/>
      <c r="E28" s="132" t="s">
        <v>50</v>
      </c>
      <c r="F28" s="133">
        <f>B26/B9*$G$3</f>
        <v>5.0127077858042153</v>
      </c>
      <c r="G28" s="134">
        <f>C26/C9*$G$3</f>
        <v>5.381775404692104</v>
      </c>
      <c r="H28" s="135">
        <f>(B28/B26-B27/B25)/(B28/B26)</f>
        <v>0.19312206968481765</v>
      </c>
      <c r="I28" s="82">
        <f>(C28/C26-C27/C25)/(C28/C26)</f>
        <v>0.20164284382282718</v>
      </c>
      <c r="J28" s="136">
        <f>B25/B26-1</f>
        <v>0.76048015185066076</v>
      </c>
      <c r="K28" s="137">
        <f>C25/C26-1</f>
        <v>0.79902730842737046</v>
      </c>
      <c r="L28" s="140">
        <f>(1+J28)/((1-H28)^L27)</f>
        <v>1.2241574810173803</v>
      </c>
      <c r="M28" s="141">
        <f>(1+K28)/((1-I28)^M27)</f>
        <v>1.2154478496348642</v>
      </c>
      <c r="N28" s="62"/>
      <c r="O28" s="62"/>
      <c r="P28" s="60"/>
    </row>
    <row r="29" spans="1:16" x14ac:dyDescent="0.2">
      <c r="A29" s="117" t="s">
        <v>51</v>
      </c>
      <c r="B29" s="158">
        <f>SUM('1. Data Pull'!C29:BB29)</f>
        <v>14244366</v>
      </c>
      <c r="C29" s="159">
        <f>SUM('1. Data Pull'!BC29:DB29)</f>
        <v>12974745</v>
      </c>
      <c r="D29" s="59"/>
      <c r="E29" s="132" t="s">
        <v>52</v>
      </c>
      <c r="F29" s="133">
        <f>B32/B9*$G$3</f>
        <v>1.1484874211614333</v>
      </c>
      <c r="G29" s="134">
        <f>C32/C9*$G$3</f>
        <v>1.1020131543904539</v>
      </c>
      <c r="H29" s="135">
        <f>(B34/B32-B33/B31)/(B34/B32)</f>
        <v>0.10200453509760228</v>
      </c>
      <c r="I29" s="82">
        <f>(C34/C32-C33/C31)/(C34/C32)</f>
        <v>9.5848705573535226E-2</v>
      </c>
      <c r="J29" s="136">
        <f>B31/B32-1</f>
        <v>0.77821001372576926</v>
      </c>
      <c r="K29" s="137">
        <f>C31/C32-1</f>
        <v>0.75089066291098439</v>
      </c>
      <c r="L29" s="140">
        <f>(1+J29)/((1-H29)^L27)</f>
        <v>1.4820620753947573</v>
      </c>
      <c r="M29" s="141">
        <f>(1+K29)/((1-I29)^M27)</f>
        <v>1.4691387364263386</v>
      </c>
      <c r="N29" s="62"/>
      <c r="O29" s="62"/>
      <c r="P29" s="60"/>
    </row>
    <row r="30" spans="1:16" ht="16" thickBot="1" x14ac:dyDescent="0.25">
      <c r="A30" s="117" t="s">
        <v>53</v>
      </c>
      <c r="B30" s="158">
        <f>SUM('1. Data Pull'!C30:BB30)</f>
        <v>7646780</v>
      </c>
      <c r="C30" s="159">
        <f>SUM('1. Data Pull'!BC30:DB30)</f>
        <v>7098226</v>
      </c>
      <c r="D30" s="59"/>
      <c r="E30" s="142" t="s">
        <v>54</v>
      </c>
      <c r="F30" s="143">
        <f>B38/B9*$G$3</f>
        <v>0.6305865483323837</v>
      </c>
      <c r="G30" s="144">
        <f>C38/C9*$G$3</f>
        <v>0.76753076021091837</v>
      </c>
      <c r="H30" s="145">
        <f>(B40/B38-B39/B37)/(B40/B38)</f>
        <v>0.19827250494560872</v>
      </c>
      <c r="I30" s="116">
        <f>(C40/C38-C39/C37)/(C40/C38)</f>
        <v>0.20196498308881755</v>
      </c>
      <c r="J30" s="146">
        <f>B37/B38-1</f>
        <v>1.8786345855155737</v>
      </c>
      <c r="K30" s="147">
        <f>C37/C38-1</f>
        <v>1.7651649029915166</v>
      </c>
      <c r="L30" s="148">
        <f>(1+J30)/((1-H30)^L27)</f>
        <v>1.9800847628916933</v>
      </c>
      <c r="M30" s="149">
        <f>(1+K30)/((1-I30)^M27)</f>
        <v>1.8668714284360954</v>
      </c>
      <c r="N30" s="62"/>
      <c r="O30" s="62"/>
      <c r="P30" s="60"/>
    </row>
    <row r="31" spans="1:16" x14ac:dyDescent="0.2">
      <c r="A31" s="117" t="s">
        <v>55</v>
      </c>
      <c r="B31" s="158">
        <f>SUM('1. Data Pull'!C31:BB31)</f>
        <v>25391027</v>
      </c>
      <c r="C31" s="159">
        <f>SUM('1. Data Pull'!BC31:DB31)</f>
        <v>23093572</v>
      </c>
      <c r="D31" s="59"/>
      <c r="E31" s="60" t="s">
        <v>56</v>
      </c>
      <c r="F31" s="60"/>
      <c r="G31" s="60"/>
      <c r="H31" s="60"/>
      <c r="I31" s="60"/>
      <c r="J31" s="60"/>
      <c r="K31" s="60"/>
      <c r="L31" s="60"/>
      <c r="M31" s="61"/>
      <c r="N31" s="62"/>
      <c r="O31" s="62"/>
      <c r="P31" s="60"/>
    </row>
    <row r="32" spans="1:16" x14ac:dyDescent="0.2">
      <c r="A32" s="117" t="s">
        <v>57</v>
      </c>
      <c r="B32" s="158">
        <f>SUM('1. Data Pull'!C32:BB32)</f>
        <v>14278981</v>
      </c>
      <c r="C32" s="159">
        <f>SUM('1. Data Pull'!BC32:DB32)</f>
        <v>13189614</v>
      </c>
      <c r="D32" s="59"/>
      <c r="E32" s="60"/>
      <c r="F32" s="150"/>
      <c r="G32" s="60"/>
      <c r="H32" s="60"/>
      <c r="I32" s="60"/>
      <c r="J32" s="60"/>
      <c r="K32" s="60"/>
      <c r="L32" s="60"/>
      <c r="M32" s="62"/>
      <c r="N32" s="62"/>
      <c r="O32" s="62"/>
      <c r="P32" s="60"/>
    </row>
    <row r="33" spans="1:16" x14ac:dyDescent="0.2">
      <c r="A33" s="117" t="s">
        <v>58</v>
      </c>
      <c r="B33" s="158">
        <f>SUM('1. Data Pull'!C33:BB33)</f>
        <v>32241104</v>
      </c>
      <c r="C33" s="159">
        <f>SUM('1. Data Pull'!BC33:DB33)</f>
        <v>30467931</v>
      </c>
      <c r="D33" s="59"/>
      <c r="E33" s="151"/>
      <c r="F33" s="151"/>
      <c r="G33" s="151"/>
      <c r="H33" s="151"/>
      <c r="I33" s="151"/>
      <c r="J33" s="151"/>
      <c r="K33" s="151"/>
      <c r="L33" s="151"/>
      <c r="M33" s="62"/>
      <c r="N33" s="61"/>
      <c r="O33" s="62"/>
      <c r="P33" s="61"/>
    </row>
    <row r="34" spans="1:16" x14ac:dyDescent="0.2">
      <c r="A34" s="117" t="s">
        <v>59</v>
      </c>
      <c r="B34" s="158">
        <f>SUM('1. Data Pull'!C34:BB34)</f>
        <v>20190762</v>
      </c>
      <c r="C34" s="159">
        <f>SUM('1. Data Pull'!BC34:DB34)</f>
        <v>19246104</v>
      </c>
      <c r="D34" s="59"/>
      <c r="E34" s="152"/>
      <c r="F34" s="60"/>
      <c r="G34" s="152"/>
      <c r="H34" s="60"/>
      <c r="I34" s="60"/>
      <c r="J34" s="60"/>
      <c r="K34" s="60"/>
      <c r="L34" s="60"/>
      <c r="M34" s="62"/>
      <c r="N34" s="62"/>
      <c r="O34" s="62"/>
      <c r="P34" s="60"/>
    </row>
    <row r="35" spans="1:16" x14ac:dyDescent="0.2">
      <c r="A35" s="117" t="s">
        <v>60</v>
      </c>
      <c r="B35" s="158">
        <f>SUM('1. Data Pull'!C35:BB35)</f>
        <v>13081274</v>
      </c>
      <c r="C35" s="159">
        <f>SUM('1. Data Pull'!BC35:DB35)</f>
        <v>14665646</v>
      </c>
      <c r="D35" s="59"/>
      <c r="E35" s="152"/>
      <c r="F35" s="60"/>
      <c r="G35" s="152"/>
      <c r="H35" s="60"/>
      <c r="I35" s="60"/>
      <c r="J35" s="60"/>
      <c r="K35" s="60"/>
      <c r="L35" s="60"/>
      <c r="M35" s="62"/>
      <c r="N35" s="62"/>
      <c r="O35" s="62"/>
      <c r="P35" s="60"/>
    </row>
    <row r="36" spans="1:16" x14ac:dyDescent="0.2">
      <c r="A36" s="117" t="s">
        <v>61</v>
      </c>
      <c r="B36" s="158">
        <f>SUM('1. Data Pull'!C36:BB36)</f>
        <v>4345608</v>
      </c>
      <c r="C36" s="159">
        <f>SUM('1. Data Pull'!BC36:DB36)</f>
        <v>5097976</v>
      </c>
      <c r="D36" s="59"/>
      <c r="E36" s="60"/>
      <c r="F36" s="60"/>
      <c r="G36" s="60"/>
      <c r="H36" s="60"/>
      <c r="I36" s="60"/>
      <c r="J36" s="60"/>
      <c r="K36" s="60"/>
      <c r="L36" s="60"/>
      <c r="M36" s="62"/>
      <c r="N36" s="62"/>
      <c r="O36" s="62"/>
      <c r="P36" s="60"/>
    </row>
    <row r="37" spans="1:16" x14ac:dyDescent="0.2">
      <c r="A37" s="117" t="s">
        <v>62</v>
      </c>
      <c r="B37" s="158">
        <f>SUM('1. Data Pull'!C37:BB37)</f>
        <v>22568475</v>
      </c>
      <c r="C37" s="159">
        <f>SUM('1. Data Pull'!BC37:DB37)</f>
        <v>25401662</v>
      </c>
      <c r="D37" s="59"/>
      <c r="E37" s="60"/>
      <c r="F37" s="60"/>
      <c r="G37" s="60"/>
      <c r="H37" s="60"/>
      <c r="I37" s="60"/>
      <c r="J37" s="60"/>
      <c r="K37" s="60"/>
      <c r="L37" s="60"/>
      <c r="M37" s="62"/>
      <c r="N37" s="62"/>
      <c r="O37" s="62"/>
      <c r="P37" s="60"/>
    </row>
    <row r="38" spans="1:16" x14ac:dyDescent="0.2">
      <c r="A38" s="117" t="s">
        <v>63</v>
      </c>
      <c r="B38" s="158">
        <f>SUM('1. Data Pull'!C38:BB38)</f>
        <v>7839993</v>
      </c>
      <c r="C38" s="159">
        <f>SUM('1. Data Pull'!BC38:DB38)</f>
        <v>9186310</v>
      </c>
      <c r="D38" s="59"/>
      <c r="E38" s="60"/>
      <c r="F38" s="60"/>
      <c r="G38" s="60"/>
      <c r="H38" s="60"/>
      <c r="I38" s="60"/>
      <c r="J38" s="60"/>
      <c r="K38" s="60"/>
      <c r="L38" s="60"/>
      <c r="M38" s="62"/>
      <c r="N38" s="62"/>
      <c r="O38" s="62"/>
      <c r="P38" s="60"/>
    </row>
    <row r="39" spans="1:16" x14ac:dyDescent="0.2">
      <c r="A39" s="117" t="s">
        <v>64</v>
      </c>
      <c r="B39" s="158">
        <f>SUM('1. Data Pull'!C39:BB39)</f>
        <v>27675429</v>
      </c>
      <c r="C39" s="159">
        <f>SUM('1. Data Pull'!BC39:DB39)</f>
        <v>31513090</v>
      </c>
      <c r="D39" s="59"/>
      <c r="E39" s="60"/>
      <c r="F39" s="60"/>
      <c r="G39" s="60"/>
      <c r="H39" s="60"/>
      <c r="I39" s="60"/>
      <c r="J39" s="60"/>
      <c r="K39" s="60"/>
      <c r="L39" s="60"/>
      <c r="M39" s="62"/>
      <c r="N39" s="62"/>
      <c r="O39" s="62"/>
      <c r="P39" s="60"/>
    </row>
    <row r="40" spans="1:16" x14ac:dyDescent="0.2">
      <c r="A40" s="117" t="s">
        <v>65</v>
      </c>
      <c r="B40" s="158">
        <f>SUM('1. Data Pull'!C40:BB40)</f>
        <v>11991708</v>
      </c>
      <c r="C40" s="159">
        <f>SUM('1. Data Pull'!BC40:DB40)</f>
        <v>14280651</v>
      </c>
      <c r="D40" s="59"/>
      <c r="E40" s="60"/>
      <c r="F40" s="60"/>
      <c r="G40" s="60"/>
      <c r="H40" s="60"/>
      <c r="I40" s="60"/>
      <c r="J40" s="60"/>
      <c r="K40" s="60"/>
      <c r="L40" s="60"/>
      <c r="M40" s="62"/>
      <c r="N40" s="62"/>
      <c r="O40" s="62"/>
      <c r="P40" s="60"/>
    </row>
    <row r="41" spans="1:16" x14ac:dyDescent="0.2">
      <c r="A41" s="117" t="s">
        <v>66</v>
      </c>
      <c r="B41" s="158">
        <f>SUM('1. Data Pull'!C41:BB41)</f>
        <v>77356366</v>
      </c>
      <c r="C41" s="159">
        <f>SUM('1. Data Pull'!BC41:DB41)</f>
        <v>76117334</v>
      </c>
      <c r="D41" s="59"/>
      <c r="E41" s="60"/>
      <c r="F41" s="60"/>
      <c r="G41" s="60"/>
      <c r="H41" s="60"/>
      <c r="I41" s="60"/>
      <c r="J41" s="60"/>
      <c r="K41" s="60"/>
      <c r="L41" s="60"/>
      <c r="M41" s="62"/>
      <c r="N41" s="62"/>
      <c r="O41" s="62"/>
      <c r="P41" s="60"/>
    </row>
    <row r="42" spans="1:16" x14ac:dyDescent="0.2">
      <c r="A42" s="117" t="s">
        <v>67</v>
      </c>
      <c r="B42" s="158">
        <f>SUM('1. Data Pull'!C42:BB42)</f>
        <v>54846389</v>
      </c>
      <c r="C42" s="159">
        <f>SUM('1. Data Pull'!BC42:DB42)</f>
        <v>53294191</v>
      </c>
      <c r="D42" s="59"/>
      <c r="E42" s="60"/>
      <c r="F42" s="60"/>
      <c r="G42" s="60"/>
      <c r="H42" s="60"/>
      <c r="I42" s="60"/>
      <c r="J42" s="60"/>
      <c r="K42" s="60"/>
      <c r="L42" s="60"/>
      <c r="M42" s="62"/>
      <c r="N42" s="62"/>
      <c r="O42" s="62"/>
      <c r="P42" s="60"/>
    </row>
    <row r="43" spans="1:16" x14ac:dyDescent="0.2">
      <c r="A43" s="117" t="s">
        <v>68</v>
      </c>
      <c r="B43" s="158">
        <f>SUM('1. Data Pull'!C43:BB43)</f>
        <v>128217566</v>
      </c>
      <c r="C43" s="159">
        <f>SUM('1. Data Pull'!BC43:DB43)</f>
        <v>123706622</v>
      </c>
      <c r="D43" s="59"/>
      <c r="E43" s="60"/>
      <c r="F43" s="60"/>
      <c r="G43" s="152"/>
      <c r="H43" s="60"/>
      <c r="I43" s="60"/>
      <c r="J43" s="60"/>
      <c r="K43" s="60"/>
      <c r="L43" s="60"/>
      <c r="M43" s="62"/>
      <c r="N43" s="62"/>
      <c r="O43" s="62"/>
      <c r="P43" s="60"/>
    </row>
    <row r="44" spans="1:16" x14ac:dyDescent="0.2">
      <c r="A44" s="117" t="s">
        <v>69</v>
      </c>
      <c r="B44" s="158">
        <f>SUM('1. Data Pull'!C44:BB44)</f>
        <v>93012634</v>
      </c>
      <c r="C44" s="159">
        <f>SUM('1. Data Pull'!BC44:DB44)</f>
        <v>88577816</v>
      </c>
      <c r="D44" s="59"/>
      <c r="E44" s="60"/>
      <c r="F44" s="60"/>
      <c r="G44" s="60"/>
      <c r="H44" s="60"/>
      <c r="I44" s="60"/>
      <c r="J44" s="60"/>
      <c r="K44" s="60"/>
      <c r="L44" s="60"/>
      <c r="M44" s="62"/>
      <c r="N44" s="62"/>
      <c r="O44" s="62"/>
      <c r="P44" s="60"/>
    </row>
    <row r="45" spans="1:16" x14ac:dyDescent="0.2">
      <c r="A45" s="117" t="s">
        <v>70</v>
      </c>
      <c r="B45" s="158">
        <f>SUM('1. Data Pull'!C45:BB45)</f>
        <v>186504930</v>
      </c>
      <c r="C45" s="159">
        <f>SUM('1. Data Pull'!BC45:DB45)</f>
        <v>194218095</v>
      </c>
      <c r="D45" s="59"/>
      <c r="E45" s="60"/>
      <c r="F45" s="60"/>
      <c r="G45" s="60"/>
      <c r="H45" s="60"/>
      <c r="I45" s="60"/>
      <c r="J45" s="60"/>
      <c r="K45" s="60"/>
      <c r="L45" s="60"/>
      <c r="M45" s="62"/>
      <c r="N45" s="62"/>
      <c r="O45" s="62"/>
      <c r="P45" s="60"/>
    </row>
    <row r="46" spans="1:16" x14ac:dyDescent="0.2">
      <c r="A46" s="117" t="s">
        <v>71</v>
      </c>
      <c r="B46" s="158">
        <f>SUM('1. Data Pull'!C46:BB46)</f>
        <v>163537326</v>
      </c>
      <c r="C46" s="159">
        <f>SUM('1. Data Pull'!BC46:DB46)</f>
        <v>168474089</v>
      </c>
      <c r="D46" s="59"/>
      <c r="E46" s="60"/>
      <c r="F46" s="60"/>
      <c r="G46" s="60"/>
      <c r="H46" s="60"/>
      <c r="I46" s="60"/>
      <c r="J46" s="60"/>
      <c r="K46" s="60"/>
      <c r="L46" s="60"/>
      <c r="M46" s="62"/>
      <c r="N46" s="62"/>
      <c r="O46" s="62"/>
      <c r="P46" s="60"/>
    </row>
    <row r="47" spans="1:16" ht="16" thickBot="1" x14ac:dyDescent="0.25">
      <c r="A47" s="117" t="s">
        <v>72</v>
      </c>
      <c r="B47" s="160">
        <f>SUM('1. Data Pull'!C47:BB47)</f>
        <v>2753.15</v>
      </c>
      <c r="C47" s="161">
        <f>SUM('1. Data Pull'!BC47:DB47)</f>
        <v>2796.6299999999997</v>
      </c>
      <c r="D47" s="59"/>
      <c r="E47" s="60"/>
      <c r="F47" s="60"/>
      <c r="G47" s="60"/>
      <c r="H47" s="60"/>
      <c r="I47" s="60"/>
      <c r="J47" s="60"/>
      <c r="K47" s="60"/>
      <c r="L47" s="60"/>
      <c r="M47" s="62"/>
      <c r="N47" s="62"/>
      <c r="O47" s="62"/>
      <c r="P47" s="60"/>
    </row>
    <row r="48" spans="1:16" x14ac:dyDescent="0.2">
      <c r="B48" s="58" t="str">
        <f>F52</f>
        <v>Brand X</v>
      </c>
      <c r="D48" s="59"/>
      <c r="E48" s="60"/>
      <c r="F48" s="60"/>
      <c r="G48" s="60"/>
      <c r="H48" s="60"/>
      <c r="I48" s="60"/>
      <c r="J48" s="60"/>
      <c r="K48" s="60"/>
      <c r="L48" s="60"/>
      <c r="M48" s="62"/>
      <c r="N48" s="62"/>
      <c r="O48" s="62"/>
      <c r="P48" s="60"/>
    </row>
    <row r="49" spans="1:16" ht="16" thickBot="1" x14ac:dyDescent="0.25">
      <c r="B49" s="57" t="str">
        <f>B3</f>
        <v>Year Ago</v>
      </c>
      <c r="C49" s="57" t="str">
        <f>C3</f>
        <v>Current</v>
      </c>
      <c r="D49" s="59"/>
      <c r="E49" s="60"/>
      <c r="F49" s="60"/>
      <c r="G49" s="60"/>
      <c r="H49" s="60"/>
      <c r="I49" s="60"/>
      <c r="J49" s="60"/>
      <c r="K49" s="60"/>
      <c r="L49" s="60"/>
      <c r="M49" s="62"/>
      <c r="N49" s="62"/>
      <c r="O49" s="62"/>
      <c r="P49" s="60"/>
    </row>
    <row r="50" spans="1:16" x14ac:dyDescent="0.2">
      <c r="A50" s="63" t="s">
        <v>2</v>
      </c>
      <c r="B50" s="156">
        <f>SUM('1. Data Pull'!C50:BB50)</f>
        <v>178691313</v>
      </c>
      <c r="C50" s="157">
        <f>SUM('1. Data Pull'!BC50:DB50)</f>
        <v>154698488</v>
      </c>
      <c r="D50" s="59"/>
      <c r="E50" s="60"/>
      <c r="F50" s="60"/>
      <c r="G50" s="60"/>
      <c r="H50" s="60"/>
      <c r="I50" s="60"/>
      <c r="J50" s="60"/>
      <c r="K50" s="60"/>
      <c r="L50" s="60"/>
      <c r="M50" s="62"/>
      <c r="N50" s="62"/>
      <c r="O50" s="62"/>
      <c r="P50" s="60"/>
    </row>
    <row r="51" spans="1:16" ht="16" thickBot="1" x14ac:dyDescent="0.25">
      <c r="A51" s="63" t="s">
        <v>3</v>
      </c>
      <c r="B51" s="158">
        <f>SUM('1. Data Pull'!C51:BB51)</f>
        <v>309689762</v>
      </c>
      <c r="C51" s="159">
        <f>SUM('1. Data Pull'!BC51:DB51)</f>
        <v>263043685</v>
      </c>
      <c r="D51" s="59"/>
      <c r="E51" s="60"/>
      <c r="F51" s="64"/>
      <c r="G51" s="60"/>
      <c r="H51" s="60"/>
      <c r="I51" s="60"/>
      <c r="J51" s="60"/>
      <c r="K51" s="60"/>
      <c r="L51" s="60"/>
      <c r="M51" s="61"/>
      <c r="N51" s="62"/>
      <c r="O51" s="62"/>
      <c r="P51" s="60"/>
    </row>
    <row r="52" spans="1:16" ht="16" thickBot="1" x14ac:dyDescent="0.25">
      <c r="A52" s="65" t="s">
        <v>4</v>
      </c>
      <c r="B52" s="158">
        <f>SUM('1. Data Pull'!C52:BB52)</f>
        <v>528372020</v>
      </c>
      <c r="C52" s="159">
        <f>SUM('1. Data Pull'!BC52:DB52)</f>
        <v>484389965</v>
      </c>
      <c r="D52" s="59"/>
      <c r="E52" s="66"/>
      <c r="F52" s="245" t="str">
        <f>'1. Data Pull'!B49</f>
        <v>Brand X</v>
      </c>
      <c r="G52" s="246"/>
      <c r="H52" s="247"/>
      <c r="I52" s="66"/>
      <c r="J52" s="66"/>
      <c r="K52" s="66"/>
      <c r="L52" s="60"/>
      <c r="M52" s="61"/>
      <c r="N52" s="62"/>
      <c r="O52" s="62"/>
      <c r="P52" s="60"/>
    </row>
    <row r="53" spans="1:16" ht="16" thickBot="1" x14ac:dyDescent="0.25">
      <c r="A53" s="65" t="s">
        <v>5</v>
      </c>
      <c r="B53" s="158">
        <f>SUM('1. Data Pull'!C53:BB53)</f>
        <v>5148</v>
      </c>
      <c r="C53" s="159">
        <f>SUM('1. Data Pull'!BC53:DB53)</f>
        <v>5146</v>
      </c>
      <c r="D53" s="59"/>
      <c r="E53" s="67" t="s">
        <v>6</v>
      </c>
      <c r="F53" s="68" t="s">
        <v>7</v>
      </c>
      <c r="G53" s="69" t="s">
        <v>8</v>
      </c>
      <c r="H53" s="70" t="s">
        <v>9</v>
      </c>
      <c r="I53" s="66"/>
      <c r="J53" s="60"/>
      <c r="K53" s="60"/>
      <c r="M53" s="66"/>
      <c r="N53" s="71" t="s">
        <v>0</v>
      </c>
      <c r="O53" s="72" t="s">
        <v>1</v>
      </c>
      <c r="P53" s="72" t="s">
        <v>87</v>
      </c>
    </row>
    <row r="54" spans="1:16" x14ac:dyDescent="0.2">
      <c r="A54" s="65" t="s">
        <v>10</v>
      </c>
      <c r="B54" s="158">
        <f>SUM('1. Data Pull'!C54:BB54)</f>
        <v>151507277</v>
      </c>
      <c r="C54" s="159">
        <f>SUM('1. Data Pull'!BC54:DB54)</f>
        <v>127227063</v>
      </c>
      <c r="D54" s="59"/>
      <c r="E54" s="73" t="s">
        <v>76</v>
      </c>
      <c r="F54" s="74">
        <f>B51/1000</f>
        <v>309689.76199999999</v>
      </c>
      <c r="G54" s="75">
        <f>C51/1000</f>
        <v>263043.685</v>
      </c>
      <c r="H54" s="76">
        <f>G54/F54-1</f>
        <v>-0.15062195372154408</v>
      </c>
      <c r="I54" s="66"/>
      <c r="J54" s="60"/>
      <c r="K54" s="60"/>
      <c r="M54" s="77" t="s">
        <v>11</v>
      </c>
      <c r="N54" s="78">
        <f>B51/B$5</f>
        <v>0.40963487792943343</v>
      </c>
      <c r="O54" s="78">
        <f>C51/C$5</f>
        <v>0.35716569565730755</v>
      </c>
      <c r="P54" s="78">
        <f>O54-N54</f>
        <v>-5.246918227212588E-2</v>
      </c>
    </row>
    <row r="55" spans="1:16" x14ac:dyDescent="0.2">
      <c r="A55" s="65" t="s">
        <v>12</v>
      </c>
      <c r="B55" s="158">
        <f>SUM('1. Data Pull'!C55:BB55)</f>
        <v>263247902</v>
      </c>
      <c r="C55" s="159">
        <f>SUM('1. Data Pull'!BC55:DB55)</f>
        <v>216896143</v>
      </c>
      <c r="D55" s="59"/>
      <c r="E55" s="79" t="s">
        <v>13</v>
      </c>
      <c r="F55" s="80">
        <f>B52/B51</f>
        <v>1.7061333141519868</v>
      </c>
      <c r="G55" s="81">
        <f>C52/C51</f>
        <v>1.8414810642574446</v>
      </c>
      <c r="H55" s="82">
        <f>G55/F55-1</f>
        <v>7.9330113879600761E-2</v>
      </c>
      <c r="I55" s="66"/>
      <c r="J55" s="60"/>
      <c r="K55" s="60"/>
      <c r="M55" s="77" t="s">
        <v>14</v>
      </c>
      <c r="N55" s="78">
        <f>B52/B$6</f>
        <v>0.47197042143726498</v>
      </c>
      <c r="O55" s="78">
        <f>C52/C$6</f>
        <v>0.42467296670141036</v>
      </c>
      <c r="P55" s="78">
        <f>O55-N55</f>
        <v>-4.7297454735854616E-2</v>
      </c>
    </row>
    <row r="56" spans="1:16" x14ac:dyDescent="0.2">
      <c r="A56" s="65" t="s">
        <v>15</v>
      </c>
      <c r="B56" s="158">
        <f>SUM('1. Data Pull'!C56:BB56)</f>
        <v>483895874</v>
      </c>
      <c r="C56" s="159">
        <f>SUM('1. Data Pull'!BC56:DB56)</f>
        <v>438126136</v>
      </c>
      <c r="D56" s="59"/>
      <c r="E56" s="79" t="s">
        <v>16</v>
      </c>
      <c r="F56" s="83">
        <f>B64/B51</f>
        <v>0.40630310859291502</v>
      </c>
      <c r="G56" s="84">
        <f>C64/C51</f>
        <v>0.4462972528688533</v>
      </c>
      <c r="H56" s="82">
        <f>G56-F56</f>
        <v>3.9994144275938281E-2</v>
      </c>
      <c r="I56" s="66" t="s">
        <v>17</v>
      </c>
      <c r="J56" s="60"/>
      <c r="K56" s="60"/>
      <c r="M56" s="77" t="s">
        <v>18</v>
      </c>
      <c r="N56" s="61"/>
      <c r="O56" s="85"/>
      <c r="P56" s="78">
        <f>C52/B52-1</f>
        <v>-8.3240696583441354E-2</v>
      </c>
    </row>
    <row r="57" spans="1:16" x14ac:dyDescent="0.2">
      <c r="A57" s="63" t="s">
        <v>19</v>
      </c>
      <c r="B57" s="158">
        <f>SUM('1. Data Pull'!C57:BB57)</f>
        <v>105392834</v>
      </c>
      <c r="C57" s="159">
        <f>SUM('1. Data Pull'!BC57:DB57)</f>
        <v>85456566</v>
      </c>
      <c r="D57" s="59"/>
      <c r="E57" s="86" t="s">
        <v>20</v>
      </c>
      <c r="F57" s="87">
        <f>B51/B55-1</f>
        <v>0.17641872792589242</v>
      </c>
      <c r="G57" s="88">
        <f>C51/C55-1</f>
        <v>0.21276331317703523</v>
      </c>
      <c r="H57" s="89">
        <f>G57-F57</f>
        <v>3.6344585251142814E-2</v>
      </c>
      <c r="I57" s="66" t="s">
        <v>17</v>
      </c>
      <c r="J57" s="90"/>
      <c r="K57" s="90"/>
      <c r="M57" s="91" t="s">
        <v>86</v>
      </c>
      <c r="N57" s="78">
        <f>F56*H72</f>
        <v>7.5805280921662402E-2</v>
      </c>
      <c r="O57" s="78">
        <f>G56*I72</f>
        <v>9.3611942425972067E-2</v>
      </c>
      <c r="P57" s="78">
        <f>O57-N57</f>
        <v>1.7806661504309665E-2</v>
      </c>
    </row>
    <row r="58" spans="1:16" x14ac:dyDescent="0.2">
      <c r="A58" s="63" t="s">
        <v>22</v>
      </c>
      <c r="B58" s="158">
        <f>SUM('1. Data Pull'!C58:BB58)</f>
        <v>183861850</v>
      </c>
      <c r="C58" s="159">
        <f>SUM('1. Data Pull'!BC58:DB58)</f>
        <v>145648012</v>
      </c>
      <c r="D58" s="59"/>
      <c r="E58" s="92" t="s">
        <v>77</v>
      </c>
      <c r="F58" s="93">
        <f>B55/1000</f>
        <v>263247.902</v>
      </c>
      <c r="G58" s="94">
        <f>C55/1000</f>
        <v>216896.14300000001</v>
      </c>
      <c r="H58" s="82">
        <f t="shared" ref="H58:H63" si="1">G58/F58-1</f>
        <v>-0.17607646119056242</v>
      </c>
      <c r="I58" s="66"/>
      <c r="J58" s="66"/>
      <c r="K58" s="66"/>
      <c r="M58" s="91" t="s">
        <v>21</v>
      </c>
      <c r="N58" s="95">
        <f>SUM('1. Data Pull'!AW56:BB56)/SUM('1. Data Pull'!AW55:BB55)</f>
        <v>1.8679619178268911</v>
      </c>
      <c r="O58" s="95">
        <f>SUM('1. Data Pull'!CW56:DB56)/SUM('1. Data Pull'!CW55:DB55)</f>
        <v>2.0215928901441549</v>
      </c>
      <c r="P58" s="78">
        <f>O58/N58-1</f>
        <v>8.2245237898635359E-2</v>
      </c>
    </row>
    <row r="59" spans="1:16" x14ac:dyDescent="0.2">
      <c r="A59" s="63" t="s">
        <v>24</v>
      </c>
      <c r="B59" s="158">
        <f>SUM('1. Data Pull'!C59:BB59)</f>
        <v>333126420</v>
      </c>
      <c r="C59" s="159">
        <f>SUM('1. Data Pull'!BC59:DB59)</f>
        <v>288719252</v>
      </c>
      <c r="D59" s="59"/>
      <c r="E59" s="96" t="s">
        <v>25</v>
      </c>
      <c r="F59" s="97">
        <f>B53/$G$3</f>
        <v>99</v>
      </c>
      <c r="G59" s="98">
        <f>C53/$G$3</f>
        <v>98.961538461538467</v>
      </c>
      <c r="H59" s="82">
        <f t="shared" si="1"/>
        <v>-3.8850038850035684E-4</v>
      </c>
      <c r="I59" s="66"/>
      <c r="J59" s="66"/>
      <c r="K59" s="66"/>
      <c r="M59" s="91" t="s">
        <v>23</v>
      </c>
      <c r="N59" s="99">
        <f>AVERAGE('1. Data Pull'!AW53:BB53)</f>
        <v>99</v>
      </c>
      <c r="O59" s="100">
        <f>AVERAGE('1. Data Pull'!CW53:DB53)</f>
        <v>98.666666666666671</v>
      </c>
      <c r="P59" s="100">
        <f>O59-N59</f>
        <v>-0.3333333333333286</v>
      </c>
    </row>
    <row r="60" spans="1:16" x14ac:dyDescent="0.2">
      <c r="A60" s="66" t="s">
        <v>27</v>
      </c>
      <c r="B60" s="158">
        <f>SUM('1. Data Pull'!C60:BB60)</f>
        <v>105304544</v>
      </c>
      <c r="C60" s="159">
        <f>SUM('1. Data Pull'!BC60:DB60)</f>
        <v>85529530</v>
      </c>
      <c r="D60" s="59"/>
      <c r="E60" s="96" t="s">
        <v>28</v>
      </c>
      <c r="F60" s="97">
        <f>B93/$G$3</f>
        <v>22.628399378399383</v>
      </c>
      <c r="G60" s="98">
        <f>C93/$G$3</f>
        <v>22.088488892060315</v>
      </c>
      <c r="H60" s="82">
        <f t="shared" si="1"/>
        <v>-2.3859861995119913E-2</v>
      </c>
      <c r="I60" s="66"/>
      <c r="J60" s="66"/>
      <c r="K60" s="66"/>
      <c r="M60" s="91" t="s">
        <v>26</v>
      </c>
      <c r="N60" s="100">
        <f>AVERAGE('1. Data Pull'!AW93:BB93)</f>
        <v>22.651515151515152</v>
      </c>
      <c r="O60" s="99">
        <f>AVERAGE('1. Data Pull'!CW93:DB93)</f>
        <v>22.453772418058133</v>
      </c>
      <c r="P60" s="100">
        <f>O60-N60</f>
        <v>-0.19774273345701943</v>
      </c>
    </row>
    <row r="61" spans="1:16" x14ac:dyDescent="0.2">
      <c r="A61" s="66" t="s">
        <v>29</v>
      </c>
      <c r="B61" s="158">
        <f>SUM('1. Data Pull'!C61:BB61)</f>
        <v>183656494</v>
      </c>
      <c r="C61" s="159">
        <f>SUM('1. Data Pull'!BC61:DB61)</f>
        <v>145914905</v>
      </c>
      <c r="D61" s="59"/>
      <c r="E61" s="101" t="s">
        <v>78</v>
      </c>
      <c r="F61" s="102">
        <f>B56/B55</f>
        <v>1.838175614406226</v>
      </c>
      <c r="G61" s="103">
        <f>C56/C55</f>
        <v>2.0199812220727225</v>
      </c>
      <c r="H61" s="89">
        <f t="shared" si="1"/>
        <v>9.8905461611851431E-2</v>
      </c>
      <c r="I61" s="66"/>
      <c r="J61" s="66"/>
      <c r="K61" s="66"/>
      <c r="M61" s="91"/>
      <c r="N61" s="95"/>
      <c r="O61" s="95"/>
      <c r="P61" s="78"/>
    </row>
    <row r="62" spans="1:16" x14ac:dyDescent="0.2">
      <c r="A62" s="66" t="s">
        <v>30</v>
      </c>
      <c r="B62" s="158">
        <f>SUM('1. Data Pull'!C62:BB62)</f>
        <v>332067849</v>
      </c>
      <c r="C62" s="159">
        <f>SUM('1. Data Pull'!BC62:DB62)</f>
        <v>288414986</v>
      </c>
      <c r="D62" s="59"/>
      <c r="E62" s="104" t="s">
        <v>79</v>
      </c>
      <c r="F62" s="105">
        <f>F54-F58</f>
        <v>46441.859999999986</v>
      </c>
      <c r="G62" s="106">
        <f>G54-G58</f>
        <v>46147.541999999987</v>
      </c>
      <c r="H62" s="107">
        <f t="shared" si="1"/>
        <v>-6.3373430779903872E-3</v>
      </c>
      <c r="I62" s="66"/>
      <c r="J62" s="66"/>
      <c r="K62" s="66"/>
      <c r="L62" s="60"/>
      <c r="M62" s="61"/>
      <c r="N62" s="62"/>
      <c r="O62" s="62"/>
      <c r="P62" s="60"/>
    </row>
    <row r="63" spans="1:16" x14ac:dyDescent="0.2">
      <c r="A63" s="65" t="s">
        <v>31</v>
      </c>
      <c r="B63" s="158">
        <f>SUM('1. Data Pull'!C63:BB63)</f>
        <v>73298486</v>
      </c>
      <c r="C63" s="159">
        <f>SUM('1. Data Pull'!BC63:DB63)</f>
        <v>69241920</v>
      </c>
      <c r="D63" s="59"/>
      <c r="E63" s="108" t="s">
        <v>109</v>
      </c>
      <c r="F63" s="109">
        <f>(B64-B67)/1000</f>
        <v>46236.51</v>
      </c>
      <c r="G63" s="110">
        <f>(C64-C67)/1000</f>
        <v>46414.436999999998</v>
      </c>
      <c r="H63" s="82">
        <f t="shared" si="1"/>
        <v>3.8481926944744504E-3</v>
      </c>
      <c r="I63" s="66"/>
      <c r="J63" s="66"/>
      <c r="K63" s="66"/>
      <c r="L63" s="60"/>
      <c r="M63" s="61"/>
      <c r="N63" s="62"/>
      <c r="O63" s="62"/>
      <c r="P63" s="60"/>
    </row>
    <row r="64" spans="1:16" x14ac:dyDescent="0.2">
      <c r="A64" s="65" t="s">
        <v>32</v>
      </c>
      <c r="B64" s="158">
        <f>SUM('1. Data Pull'!C64:BB64)</f>
        <v>125827913</v>
      </c>
      <c r="C64" s="159">
        <f>SUM('1. Data Pull'!BC64:DB64)</f>
        <v>117395674</v>
      </c>
      <c r="D64" s="59"/>
      <c r="E64" s="108" t="s">
        <v>33</v>
      </c>
      <c r="F64" s="111">
        <f>F63/F54</f>
        <v>0.14929944632783826</v>
      </c>
      <c r="G64" s="112">
        <f>G63/G54</f>
        <v>0.17645143999560375</v>
      </c>
      <c r="H64" s="82">
        <f>G64-F64</f>
        <v>2.7151993667765495E-2</v>
      </c>
      <c r="I64" s="66" t="s">
        <v>17</v>
      </c>
      <c r="J64" s="66"/>
      <c r="K64" s="66"/>
      <c r="L64" s="60"/>
      <c r="M64" s="61"/>
      <c r="N64" s="62"/>
      <c r="O64" s="62"/>
      <c r="P64" s="60"/>
    </row>
    <row r="65" spans="1:16" ht="16" thickBot="1" x14ac:dyDescent="0.25">
      <c r="A65" s="65" t="s">
        <v>34</v>
      </c>
      <c r="B65" s="158">
        <f>SUM('1. Data Pull'!C65:BB65)</f>
        <v>195245593</v>
      </c>
      <c r="C65" s="159">
        <f>SUM('1. Data Pull'!BC65:DB65)</f>
        <v>195670716</v>
      </c>
      <c r="D65" s="59"/>
      <c r="E65" s="113" t="s">
        <v>80</v>
      </c>
      <c r="F65" s="114">
        <f>B65/B64</f>
        <v>1.5516874463299728</v>
      </c>
      <c r="G65" s="115">
        <f>C65/C64</f>
        <v>1.6667625759361457</v>
      </c>
      <c r="H65" s="116">
        <f>G65/F65-1</f>
        <v>7.4161281563724035E-2</v>
      </c>
      <c r="I65" s="66"/>
      <c r="J65" s="66"/>
      <c r="K65" s="66"/>
      <c r="L65" s="60"/>
      <c r="M65" s="61"/>
      <c r="N65" s="62"/>
      <c r="O65" s="62"/>
      <c r="P65" s="60"/>
    </row>
    <row r="66" spans="1:16" ht="16" thickBot="1" x14ac:dyDescent="0.25">
      <c r="A66" s="117" t="s">
        <v>35</v>
      </c>
      <c r="B66" s="158">
        <f>SUM('1. Data Pull'!C66:BB66)</f>
        <v>46202733</v>
      </c>
      <c r="C66" s="159">
        <f>SUM('1. Data Pull'!BC66:DB66)</f>
        <v>41697533</v>
      </c>
      <c r="D66" s="59"/>
      <c r="E66" s="113" t="s">
        <v>81</v>
      </c>
      <c r="F66" s="118">
        <f>F62-F63</f>
        <v>205.34999999998399</v>
      </c>
      <c r="G66" s="119">
        <f>G62-G63</f>
        <v>-266.89500000001135</v>
      </c>
      <c r="H66" s="116">
        <f>G66/F66-1</f>
        <v>-2.2997078159241888</v>
      </c>
      <c r="I66" s="66"/>
      <c r="J66" s="66"/>
      <c r="K66" s="66"/>
      <c r="L66" s="60"/>
      <c r="M66" s="61"/>
      <c r="N66" s="62"/>
      <c r="O66" s="62"/>
      <c r="P66" s="60"/>
    </row>
    <row r="67" spans="1:16" x14ac:dyDescent="0.2">
      <c r="A67" s="117" t="s">
        <v>36</v>
      </c>
      <c r="B67" s="158">
        <f>SUM('1. Data Pull'!C67:BB67)</f>
        <v>79591403</v>
      </c>
      <c r="C67" s="159">
        <f>SUM('1. Data Pull'!BC67:DB67)</f>
        <v>70981237</v>
      </c>
      <c r="D67" s="59"/>
      <c r="E67" s="66"/>
      <c r="F67" s="66"/>
      <c r="G67" s="66"/>
      <c r="H67" s="66"/>
      <c r="I67" s="66"/>
      <c r="J67" s="66"/>
      <c r="K67" s="66"/>
      <c r="L67" s="60"/>
      <c r="M67" s="61"/>
      <c r="N67" s="62"/>
      <c r="O67" s="62"/>
      <c r="P67" s="60"/>
    </row>
    <row r="68" spans="1:16" ht="16" thickBot="1" x14ac:dyDescent="0.25">
      <c r="A68" s="117" t="s">
        <v>37</v>
      </c>
      <c r="B68" s="158">
        <f>SUM('1. Data Pull'!C68:BB68)</f>
        <v>151828025</v>
      </c>
      <c r="C68" s="159">
        <f>SUM('1. Data Pull'!BC68:DB68)</f>
        <v>149711150</v>
      </c>
      <c r="D68" s="59"/>
      <c r="E68" s="66"/>
      <c r="F68" s="66"/>
      <c r="G68" s="66"/>
      <c r="H68" s="66"/>
      <c r="I68" s="66"/>
      <c r="J68" s="66"/>
      <c r="K68" s="66"/>
      <c r="L68" s="60"/>
      <c r="M68" s="61"/>
      <c r="N68" s="62"/>
      <c r="O68" s="62"/>
      <c r="P68" s="60"/>
    </row>
    <row r="69" spans="1:16" ht="16" thickBot="1" x14ac:dyDescent="0.25">
      <c r="A69" s="117" t="s">
        <v>38</v>
      </c>
      <c r="B69" s="158">
        <f>SUM('1. Data Pull'!C69:BB69)</f>
        <v>33069008</v>
      </c>
      <c r="C69" s="159">
        <f>SUM('1. Data Pull'!BC69:DB69)</f>
        <v>33798884</v>
      </c>
      <c r="D69" s="59"/>
      <c r="E69" s="66"/>
      <c r="F69" s="248" t="str">
        <f>'1. Data Pull'!B49</f>
        <v>Brand X</v>
      </c>
      <c r="G69" s="249"/>
      <c r="H69" s="249"/>
      <c r="I69" s="249"/>
      <c r="J69" s="249"/>
      <c r="K69" s="250"/>
      <c r="L69" s="60"/>
      <c r="M69" s="61"/>
      <c r="N69" s="62"/>
      <c r="O69" s="62"/>
      <c r="P69" s="60"/>
    </row>
    <row r="70" spans="1:16" ht="16" thickBot="1" x14ac:dyDescent="0.25">
      <c r="A70" s="117" t="s">
        <v>39</v>
      </c>
      <c r="B70" s="158">
        <f>SUM('1. Data Pull'!C70:BB70)</f>
        <v>18900792</v>
      </c>
      <c r="C70" s="159">
        <f>SUM('1. Data Pull'!BC70:DB70)</f>
        <v>18340641</v>
      </c>
      <c r="D70" s="59"/>
      <c r="E70" s="66"/>
      <c r="F70" s="251" t="s">
        <v>40</v>
      </c>
      <c r="G70" s="252"/>
      <c r="H70" s="251" t="s">
        <v>41</v>
      </c>
      <c r="I70" s="252"/>
      <c r="J70" s="251" t="s">
        <v>42</v>
      </c>
      <c r="K70" s="252"/>
      <c r="L70" s="60"/>
      <c r="M70" s="61"/>
      <c r="N70" s="62"/>
      <c r="O70" s="62"/>
      <c r="P70" s="60"/>
    </row>
    <row r="71" spans="1:16" ht="16" thickBot="1" x14ac:dyDescent="0.25">
      <c r="A71" s="117" t="s">
        <v>43</v>
      </c>
      <c r="B71" s="158">
        <f>SUM('1. Data Pull'!C71:BB71)</f>
        <v>57308157</v>
      </c>
      <c r="C71" s="159">
        <f>SUM('1. Data Pull'!BC71:DB71)</f>
        <v>57923186</v>
      </c>
      <c r="D71" s="59"/>
      <c r="E71" s="120" t="s">
        <v>44</v>
      </c>
      <c r="F71" s="121" t="s">
        <v>7</v>
      </c>
      <c r="G71" s="122" t="s">
        <v>8</v>
      </c>
      <c r="H71" s="121" t="s">
        <v>7</v>
      </c>
      <c r="I71" s="122" t="s">
        <v>8</v>
      </c>
      <c r="J71" s="123" t="s">
        <v>7</v>
      </c>
      <c r="K71" s="124" t="s">
        <v>8</v>
      </c>
      <c r="L71" s="60"/>
      <c r="M71" s="61"/>
      <c r="N71" s="62"/>
      <c r="O71" s="62"/>
      <c r="P71" s="60"/>
    </row>
    <row r="72" spans="1:16" ht="16" thickBot="1" x14ac:dyDescent="0.25">
      <c r="A72" s="117" t="s">
        <v>45</v>
      </c>
      <c r="B72" s="158">
        <f>SUM('1. Data Pull'!C72:BB72)</f>
        <v>32984344</v>
      </c>
      <c r="C72" s="159">
        <f>SUM('1. Data Pull'!BC72:DB72)</f>
        <v>31537707</v>
      </c>
      <c r="D72" s="59"/>
      <c r="E72" s="125" t="s">
        <v>46</v>
      </c>
      <c r="F72" s="126">
        <f>B67/B55*$G$3</f>
        <v>15.721883914577218</v>
      </c>
      <c r="G72" s="127">
        <f>C67/C55*$G$3</f>
        <v>17.017473307489844</v>
      </c>
      <c r="H72" s="128">
        <f>(B68/B67-B65/B64)/(B68/B67)</f>
        <v>0.18657322407447677</v>
      </c>
      <c r="I72" s="129">
        <f>(C68/C67-C65/C64)/(C68/C67)</f>
        <v>0.20975245046708904</v>
      </c>
      <c r="J72" s="130">
        <f>B64/B67-1</f>
        <v>0.58092341958088101</v>
      </c>
      <c r="K72" s="131">
        <f>C64/C67-1</f>
        <v>0.65389726865425013</v>
      </c>
      <c r="L72" s="243" t="s">
        <v>84</v>
      </c>
      <c r="M72" s="244"/>
      <c r="N72" s="62"/>
      <c r="O72" s="153"/>
      <c r="P72" s="60"/>
    </row>
    <row r="73" spans="1:16" x14ac:dyDescent="0.2">
      <c r="A73" s="117" t="s">
        <v>47</v>
      </c>
      <c r="B73" s="158">
        <f>SUM('1. Data Pull'!C73:BB73)</f>
        <v>86349188</v>
      </c>
      <c r="C73" s="159">
        <f>SUM('1. Data Pull'!BC73:DB73)</f>
        <v>92294697</v>
      </c>
      <c r="D73" s="59"/>
      <c r="E73" s="132" t="s">
        <v>48</v>
      </c>
      <c r="F73" s="133">
        <f>B90/B55*$G$3</f>
        <v>7.7000605763612118</v>
      </c>
      <c r="G73" s="134">
        <f>C90/C55*$G$3</f>
        <v>7.9276469383782455</v>
      </c>
      <c r="H73" s="135">
        <f>(B92/B90-B91/B89)/(B92/B90)</f>
        <v>0.16858481781850981</v>
      </c>
      <c r="I73" s="82">
        <f>(C92/C90-C91/C89)/(C92/C90)</f>
        <v>0.17353806015446382</v>
      </c>
      <c r="J73" s="136">
        <f>B89/B90-1</f>
        <v>0.3242596709197032</v>
      </c>
      <c r="K73" s="137">
        <f>C89/C90-1</f>
        <v>0.33836334622408959</v>
      </c>
      <c r="L73" s="138">
        <f>LOG(1+J73)/LOG(1-H73)</f>
        <v>-1.5212027424077408</v>
      </c>
      <c r="M73" s="139">
        <f>LOG(1+K73)/LOG(1-I73)</f>
        <v>-1.5290940403528401</v>
      </c>
      <c r="N73" s="62"/>
      <c r="O73" s="154">
        <f>G$58*G73/52*K73</f>
        <v>11188.608999999999</v>
      </c>
      <c r="P73" s="60"/>
    </row>
    <row r="74" spans="1:16" x14ac:dyDescent="0.2">
      <c r="A74" s="117" t="s">
        <v>49</v>
      </c>
      <c r="B74" s="158">
        <f>SUM('1. Data Pull'!C74:BB74)</f>
        <v>61947748</v>
      </c>
      <c r="C74" s="159">
        <f>SUM('1. Data Pull'!BC74:DB74)</f>
        <v>65011622</v>
      </c>
      <c r="D74" s="59"/>
      <c r="E74" s="132" t="s">
        <v>50</v>
      </c>
      <c r="F74" s="133">
        <f>B72/B55*$G$3</f>
        <v>6.5154779011306232</v>
      </c>
      <c r="G74" s="134">
        <f>C72/C55*$G$3</f>
        <v>7.561041617969205</v>
      </c>
      <c r="H74" s="135">
        <f>(B74/B72-B73/B71)/(B74/B72)</f>
        <v>0.1977233652813182</v>
      </c>
      <c r="I74" s="82">
        <f>(C74/C72-C73/C71)/(C74/C72)</f>
        <v>0.22702861092507293</v>
      </c>
      <c r="J74" s="136">
        <f>B71/B72-1</f>
        <v>0.73743509951266573</v>
      </c>
      <c r="K74" s="137">
        <f>C71/C72-1</f>
        <v>0.83663276470924153</v>
      </c>
      <c r="L74" s="140">
        <f>(1+J74)/((1-H74)^L73)</f>
        <v>1.2426997658054109</v>
      </c>
      <c r="M74" s="141">
        <f>(1+K74)/((1-I74)^M73)</f>
        <v>1.2388356038767905</v>
      </c>
      <c r="N74" s="62"/>
      <c r="O74" s="154">
        <f t="shared" ref="O74:O76" si="2">G$58*G74/52*K74</f>
        <v>26385.479000000003</v>
      </c>
      <c r="P74" s="60"/>
    </row>
    <row r="75" spans="1:16" x14ac:dyDescent="0.2">
      <c r="A75" s="117" t="s">
        <v>51</v>
      </c>
      <c r="B75" s="158">
        <f>SUM('1. Data Pull'!C75:BB75)</f>
        <v>3883737</v>
      </c>
      <c r="C75" s="159">
        <f>SUM('1. Data Pull'!BC75:DB75)</f>
        <v>2754767</v>
      </c>
      <c r="D75" s="59"/>
      <c r="E75" s="132" t="s">
        <v>52</v>
      </c>
      <c r="F75" s="133">
        <f>B78/B55*$G$3</f>
        <v>0.74749929061163034</v>
      </c>
      <c r="G75" s="134">
        <f>C78/C55*$G$3</f>
        <v>0.64200691664673815</v>
      </c>
      <c r="H75" s="135">
        <f>(B80/B78-B79/B77)/(B80/B78)</f>
        <v>0.14268825488621387</v>
      </c>
      <c r="I75" s="82">
        <f>(C80/C78-C79/C77)/(C80/C78)</f>
        <v>0.12433585856941393</v>
      </c>
      <c r="J75" s="136">
        <f>B77/B78-1</f>
        <v>0.75499242241063791</v>
      </c>
      <c r="K75" s="137">
        <f>C77/C78-1</f>
        <v>0.72992148213761565</v>
      </c>
      <c r="L75" s="140">
        <f>(1+J75)/((1-H75)^L73)</f>
        <v>1.3885635623454182</v>
      </c>
      <c r="M75" s="141">
        <f>(1+K75)/((1-I75)^M73)</f>
        <v>1.4120663606858066</v>
      </c>
      <c r="N75" s="62"/>
      <c r="O75" s="154">
        <f t="shared" si="2"/>
        <v>1954.6289999999997</v>
      </c>
      <c r="P75" s="60"/>
    </row>
    <row r="76" spans="1:16" ht="16" thickBot="1" x14ac:dyDescent="0.25">
      <c r="A76" s="117" t="s">
        <v>53</v>
      </c>
      <c r="B76" s="158">
        <f>SUM('1. Data Pull'!C76:BB76)</f>
        <v>2177955</v>
      </c>
      <c r="C76" s="159">
        <f>SUM('1. Data Pull'!BC76:DB76)</f>
        <v>1556611</v>
      </c>
      <c r="D76" s="59"/>
      <c r="E76" s="142" t="s">
        <v>54</v>
      </c>
      <c r="F76" s="143">
        <f>B84/B55*$G$3</f>
        <v>0.75884575140887545</v>
      </c>
      <c r="G76" s="144">
        <f>C84/C55*$G$3</f>
        <v>0.88677975246429352</v>
      </c>
      <c r="H76" s="145">
        <f>(B86/B84-B85/B83)/(B86/B84)</f>
        <v>0.19036254479951242</v>
      </c>
      <c r="I76" s="116">
        <f>(C86/C84-C85/C83)/(C86/C84)</f>
        <v>0.24834171051232976</v>
      </c>
      <c r="J76" s="146">
        <f>B83/B84-1</f>
        <v>1.6700277434607118</v>
      </c>
      <c r="K76" s="147">
        <f>C83/C84-1</f>
        <v>1.8615937638641853</v>
      </c>
      <c r="L76" s="148">
        <f>(1+J76)/((1-H76)^L73)</f>
        <v>1.9364539326506194</v>
      </c>
      <c r="M76" s="149">
        <f>(1+K76)/((1-I76)^M73)</f>
        <v>1.8494031445322605</v>
      </c>
      <c r="N76" s="62"/>
      <c r="O76" s="154">
        <f t="shared" si="2"/>
        <v>6885.7170000000006</v>
      </c>
      <c r="P76" s="60"/>
    </row>
    <row r="77" spans="1:16" x14ac:dyDescent="0.2">
      <c r="A77" s="117" t="s">
        <v>55</v>
      </c>
      <c r="B77" s="158">
        <f>SUM('1. Data Pull'!C77:BB77)</f>
        <v>6641216</v>
      </c>
      <c r="C77" s="159">
        <f>SUM('1. Data Pull'!BC77:DB77)</f>
        <v>4632491</v>
      </c>
      <c r="D77" s="59"/>
      <c r="E77" s="60" t="s">
        <v>56</v>
      </c>
      <c r="F77" s="60"/>
      <c r="G77" s="60"/>
      <c r="H77" s="60"/>
      <c r="I77" s="60"/>
      <c r="J77" s="60"/>
      <c r="K77" s="60"/>
      <c r="L77" s="60"/>
      <c r="M77" s="61"/>
      <c r="N77" s="62"/>
      <c r="O77" s="62"/>
      <c r="P77" s="60"/>
    </row>
    <row r="78" spans="1:16" x14ac:dyDescent="0.2">
      <c r="A78" s="117" t="s">
        <v>57</v>
      </c>
      <c r="B78" s="158">
        <f>SUM('1. Data Pull'!C78:BB78)</f>
        <v>3784185</v>
      </c>
      <c r="C78" s="159">
        <f>SUM('1. Data Pull'!BC78:DB78)</f>
        <v>2677862</v>
      </c>
      <c r="D78" s="59"/>
      <c r="E78" s="60"/>
      <c r="F78" s="60"/>
      <c r="G78" s="60"/>
      <c r="H78" s="60"/>
      <c r="I78" s="60"/>
      <c r="J78" s="60"/>
      <c r="K78" s="60"/>
      <c r="L78" s="60"/>
      <c r="M78" s="62"/>
      <c r="N78" s="62"/>
      <c r="O78" s="62"/>
      <c r="P78" s="60"/>
    </row>
    <row r="79" spans="1:16" x14ac:dyDescent="0.2">
      <c r="A79" s="117" t="s">
        <v>58</v>
      </c>
      <c r="B79" s="158">
        <f>SUM('1. Data Pull'!C79:BB79)</f>
        <v>10135199</v>
      </c>
      <c r="C79" s="159">
        <f>SUM('1. Data Pull'!BC79:DB79)</f>
        <v>7865821</v>
      </c>
      <c r="D79" s="59"/>
      <c r="E79" s="60"/>
      <c r="F79" s="60"/>
      <c r="G79" s="60"/>
      <c r="H79" s="60"/>
      <c r="I79" s="60"/>
      <c r="J79" s="60"/>
      <c r="K79" s="60"/>
      <c r="L79" s="60"/>
      <c r="M79" s="62"/>
      <c r="N79" s="62"/>
      <c r="O79" s="62"/>
      <c r="P79" s="60"/>
    </row>
    <row r="80" spans="1:16" x14ac:dyDescent="0.2">
      <c r="A80" s="117" t="s">
        <v>59</v>
      </c>
      <c r="B80" s="158">
        <f>SUM('1. Data Pull'!C80:BB80)</f>
        <v>6736251</v>
      </c>
      <c r="C80" s="159">
        <f>SUM('1. Data Pull'!BC80:DB80)</f>
        <v>5192543</v>
      </c>
      <c r="D80" s="59"/>
      <c r="E80" s="60"/>
      <c r="F80" s="60"/>
      <c r="G80" s="60"/>
      <c r="H80" s="60"/>
      <c r="I80" s="60"/>
      <c r="J80" s="60"/>
      <c r="K80" s="60"/>
      <c r="L80" s="60"/>
      <c r="M80" s="62"/>
      <c r="N80" s="62"/>
      <c r="O80" s="62"/>
      <c r="P80" s="60"/>
    </row>
    <row r="81" spans="1:16" x14ac:dyDescent="0.2">
      <c r="A81" s="117" t="s">
        <v>60</v>
      </c>
      <c r="B81" s="158">
        <f>SUM('1. Data Pull'!C81:BB81)</f>
        <v>5888095</v>
      </c>
      <c r="C81" s="159">
        <f>SUM('1. Data Pull'!BC81:DB81)</f>
        <v>6228880</v>
      </c>
      <c r="D81" s="59"/>
      <c r="E81" s="60"/>
      <c r="F81" s="60"/>
      <c r="G81" s="60"/>
      <c r="H81" s="60"/>
      <c r="I81" s="60"/>
      <c r="J81" s="60"/>
      <c r="K81" s="60"/>
      <c r="L81" s="60"/>
      <c r="M81" s="62"/>
      <c r="N81" s="62"/>
      <c r="O81" s="62"/>
      <c r="P81" s="60"/>
    </row>
    <row r="82" spans="1:16" x14ac:dyDescent="0.2">
      <c r="A82" s="117" t="s">
        <v>61</v>
      </c>
      <c r="B82" s="158">
        <f>SUM('1. Data Pull'!C82:BB82)</f>
        <v>2154482</v>
      </c>
      <c r="C82" s="159">
        <f>SUM('1. Data Pull'!BC82:DB82)</f>
        <v>2112229</v>
      </c>
      <c r="D82" s="59"/>
      <c r="E82" s="60"/>
      <c r="F82" s="60"/>
      <c r="G82" s="60"/>
      <c r="H82" s="60"/>
      <c r="I82" s="60"/>
      <c r="J82" s="60"/>
      <c r="K82" s="60"/>
      <c r="L82" s="60"/>
      <c r="M82" s="62"/>
      <c r="N82" s="62"/>
      <c r="O82" s="62"/>
      <c r="P82" s="60"/>
    </row>
    <row r="83" spans="1:16" x14ac:dyDescent="0.2">
      <c r="A83" s="117" t="s">
        <v>62</v>
      </c>
      <c r="B83" s="158">
        <f>SUM('1. Data Pull'!C83:BB83)</f>
        <v>10257248</v>
      </c>
      <c r="C83" s="159">
        <f>SUM('1. Data Pull'!BC83:DB83)</f>
        <v>10584546</v>
      </c>
      <c r="D83" s="59"/>
      <c r="E83" s="60"/>
      <c r="F83" s="60"/>
      <c r="G83" s="60"/>
      <c r="H83" s="60"/>
      <c r="I83" s="60"/>
      <c r="J83" s="60"/>
      <c r="K83" s="60"/>
      <c r="L83" s="60"/>
      <c r="M83" s="62"/>
      <c r="N83" s="62"/>
      <c r="O83" s="62"/>
      <c r="P83" s="60"/>
    </row>
    <row r="84" spans="1:16" x14ac:dyDescent="0.2">
      <c r="A84" s="117" t="s">
        <v>63</v>
      </c>
      <c r="B84" s="158">
        <f>SUM('1. Data Pull'!C84:BB84)</f>
        <v>3841626</v>
      </c>
      <c r="C84" s="159">
        <f>SUM('1. Data Pull'!BC84:DB84)</f>
        <v>3698829</v>
      </c>
      <c r="D84" s="59"/>
      <c r="E84" s="60"/>
      <c r="F84" s="60"/>
      <c r="G84" s="60"/>
      <c r="H84" s="60"/>
      <c r="I84" s="60"/>
      <c r="J84" s="60"/>
      <c r="K84" s="60"/>
      <c r="L84" s="60"/>
      <c r="M84" s="62"/>
      <c r="N84" s="62"/>
      <c r="O84" s="62"/>
      <c r="P84" s="60"/>
    </row>
    <row r="85" spans="1:16" x14ac:dyDescent="0.2">
      <c r="A85" s="117" t="s">
        <v>64</v>
      </c>
      <c r="B85" s="158">
        <f>SUM('1. Data Pull'!C85:BB85)</f>
        <v>14711686</v>
      </c>
      <c r="C85" s="159">
        <f>SUM('1. Data Pull'!BC85:DB85)</f>
        <v>15577777</v>
      </c>
      <c r="D85" s="59"/>
      <c r="E85" s="60"/>
      <c r="F85" s="60"/>
      <c r="G85" s="60"/>
      <c r="H85" s="60"/>
      <c r="I85" s="60"/>
      <c r="J85" s="60"/>
      <c r="K85" s="60"/>
      <c r="L85" s="60"/>
      <c r="M85" s="62"/>
      <c r="N85" s="62"/>
      <c r="O85" s="62"/>
      <c r="P85" s="60"/>
    </row>
    <row r="86" spans="1:16" x14ac:dyDescent="0.2">
      <c r="A86" s="117" t="s">
        <v>65</v>
      </c>
      <c r="B86" s="158">
        <f>SUM('1. Data Pull'!C86:BB86)</f>
        <v>6805438</v>
      </c>
      <c r="C86" s="159">
        <f>SUM('1. Data Pull'!BC86:DB86)</f>
        <v>7242309</v>
      </c>
      <c r="D86" s="59"/>
      <c r="E86" s="60"/>
      <c r="F86" s="60"/>
      <c r="G86" s="60"/>
      <c r="H86" s="60"/>
      <c r="I86" s="60"/>
      <c r="J86" s="60"/>
      <c r="K86" s="60"/>
      <c r="L86" s="60"/>
      <c r="M86" s="62"/>
      <c r="N86" s="62"/>
      <c r="O86" s="62"/>
      <c r="P86" s="60"/>
    </row>
    <row r="87" spans="1:16" x14ac:dyDescent="0.2">
      <c r="A87" s="117" t="s">
        <v>66</v>
      </c>
      <c r="B87" s="158">
        <f>SUM('1. Data Pull'!C87:BB87)</f>
        <v>30457641</v>
      </c>
      <c r="C87" s="159">
        <f>SUM('1. Data Pull'!BC87:DB87)</f>
        <v>26459390</v>
      </c>
      <c r="D87" s="59"/>
      <c r="E87" s="60"/>
      <c r="F87" s="60"/>
      <c r="G87" s="60"/>
      <c r="H87" s="60"/>
      <c r="I87" s="60"/>
      <c r="J87" s="60"/>
      <c r="K87" s="60"/>
      <c r="L87" s="60"/>
      <c r="M87" s="62"/>
      <c r="N87" s="62"/>
      <c r="O87" s="62"/>
      <c r="P87" s="60"/>
    </row>
    <row r="88" spans="1:16" x14ac:dyDescent="0.2">
      <c r="A88" s="117" t="s">
        <v>67</v>
      </c>
      <c r="B88" s="158">
        <f>SUM('1. Data Pull'!C88:BB88)</f>
        <v>22969497</v>
      </c>
      <c r="C88" s="159">
        <f>SUM('1. Data Pull'!BC88:DB88)</f>
        <v>19688046</v>
      </c>
      <c r="D88" s="59"/>
      <c r="E88" s="60"/>
      <c r="F88" s="60"/>
      <c r="G88" s="60"/>
      <c r="H88" s="60"/>
      <c r="I88" s="60"/>
      <c r="J88" s="60"/>
      <c r="K88" s="60"/>
      <c r="L88" s="60"/>
      <c r="M88" s="62"/>
      <c r="N88" s="62"/>
      <c r="O88" s="62"/>
      <c r="P88" s="60"/>
    </row>
    <row r="89" spans="1:16" x14ac:dyDescent="0.2">
      <c r="A89" s="117" t="s">
        <v>68</v>
      </c>
      <c r="B89" s="158">
        <f>SUM('1. Data Pull'!C89:BB89)</f>
        <v>51621292</v>
      </c>
      <c r="C89" s="159">
        <f>SUM('1. Data Pull'!BC89:DB89)</f>
        <v>44255456</v>
      </c>
      <c r="D89" s="59"/>
      <c r="E89" s="60"/>
      <c r="F89" s="60"/>
      <c r="G89" s="60"/>
      <c r="H89" s="60"/>
      <c r="I89" s="60"/>
      <c r="J89" s="60"/>
      <c r="K89" s="60"/>
      <c r="L89" s="60"/>
      <c r="M89" s="62"/>
      <c r="N89" s="62"/>
      <c r="O89" s="62"/>
      <c r="P89" s="60"/>
    </row>
    <row r="90" spans="1:16" x14ac:dyDescent="0.2">
      <c r="A90" s="117" t="s">
        <v>69</v>
      </c>
      <c r="B90" s="158">
        <f>SUM('1. Data Pull'!C90:BB90)</f>
        <v>38981246</v>
      </c>
      <c r="C90" s="159">
        <f>SUM('1. Data Pull'!BC90:DB90)</f>
        <v>33066847</v>
      </c>
      <c r="D90" s="59"/>
      <c r="E90" s="60"/>
      <c r="F90" s="60"/>
      <c r="G90" s="60"/>
      <c r="H90" s="60"/>
      <c r="I90" s="60"/>
      <c r="J90" s="60"/>
      <c r="K90" s="60"/>
      <c r="L90" s="60"/>
      <c r="M90" s="62"/>
      <c r="N90" s="62"/>
      <c r="O90" s="62"/>
      <c r="P90" s="60"/>
    </row>
    <row r="91" spans="1:16" x14ac:dyDescent="0.2">
      <c r="A91" s="117" t="s">
        <v>70</v>
      </c>
      <c r="B91" s="158">
        <f>SUM('1. Data Pull'!C91:BB91)</f>
        <v>84049519</v>
      </c>
      <c r="C91" s="159">
        <f>SUM('1. Data Pull'!BC91:DB91)</f>
        <v>79932426</v>
      </c>
      <c r="D91" s="59"/>
      <c r="E91" s="59"/>
      <c r="F91" s="59"/>
      <c r="G91" s="59"/>
      <c r="H91" s="59"/>
      <c r="I91" s="59"/>
      <c r="J91" s="59"/>
      <c r="K91" s="59"/>
      <c r="L91" s="59"/>
      <c r="M91" s="155"/>
      <c r="N91" s="155"/>
      <c r="O91" s="155"/>
      <c r="P91" s="59"/>
    </row>
    <row r="92" spans="1:16" x14ac:dyDescent="0.2">
      <c r="A92" s="117" t="s">
        <v>71</v>
      </c>
      <c r="B92" s="158">
        <f>SUM('1. Data Pull'!C92:BB92)</f>
        <v>76338589</v>
      </c>
      <c r="C92" s="159">
        <f>SUM('1. Data Pull'!BC92:DB92)</f>
        <v>72264683</v>
      </c>
      <c r="D92" s="59"/>
      <c r="E92" s="59"/>
      <c r="F92" s="59"/>
      <c r="G92" s="59"/>
      <c r="H92" s="59"/>
      <c r="I92" s="59"/>
      <c r="J92" s="59"/>
      <c r="K92" s="59"/>
      <c r="L92" s="59"/>
      <c r="M92" s="155"/>
      <c r="N92" s="155"/>
      <c r="O92" s="155"/>
      <c r="P92" s="59"/>
    </row>
    <row r="93" spans="1:16" ht="16" thickBot="1" x14ac:dyDescent="0.25">
      <c r="A93" s="117" t="s">
        <v>72</v>
      </c>
      <c r="B93" s="160">
        <f>SUM('1. Data Pull'!C93:BB93)</f>
        <v>1176.6767676767679</v>
      </c>
      <c r="C93" s="161">
        <f>SUM('1. Data Pull'!BC93:DB93)</f>
        <v>1148.6014223871364</v>
      </c>
      <c r="D93" s="59"/>
      <c r="E93" s="59"/>
      <c r="F93" s="59"/>
      <c r="G93" s="59"/>
      <c r="H93" s="59"/>
      <c r="I93" s="59"/>
      <c r="J93" s="59"/>
      <c r="K93" s="59"/>
      <c r="L93" s="59"/>
      <c r="M93" s="155"/>
      <c r="N93" s="155"/>
      <c r="O93" s="155"/>
      <c r="P93" s="59"/>
    </row>
    <row r="94" spans="1:16" x14ac:dyDescent="0.2">
      <c r="D94" s="59"/>
      <c r="E94" s="59"/>
      <c r="F94" s="59"/>
      <c r="G94" s="59"/>
      <c r="H94" s="59"/>
      <c r="I94" s="59"/>
      <c r="J94" s="59"/>
      <c r="K94" s="59"/>
      <c r="L94" s="59"/>
      <c r="M94" s="155"/>
      <c r="N94" s="155"/>
      <c r="O94" s="155"/>
      <c r="P94" s="59"/>
    </row>
    <row r="95" spans="1:16" x14ac:dyDescent="0.2">
      <c r="D95" s="59"/>
      <c r="E95" s="59"/>
      <c r="F95" s="59"/>
      <c r="G95" s="59"/>
      <c r="H95" s="59"/>
      <c r="I95" s="59"/>
      <c r="J95" s="59"/>
      <c r="K95" s="59"/>
      <c r="L95" s="59"/>
      <c r="M95" s="155"/>
      <c r="N95" s="155"/>
      <c r="O95" s="155"/>
      <c r="P95" s="59"/>
    </row>
    <row r="96" spans="1:16" x14ac:dyDescent="0.2">
      <c r="D96" s="59"/>
      <c r="E96" s="59"/>
      <c r="F96" s="59"/>
      <c r="G96" s="59"/>
      <c r="H96" s="59"/>
      <c r="I96" s="59"/>
      <c r="J96" s="59"/>
      <c r="K96" s="59"/>
      <c r="L96" s="59"/>
      <c r="M96" s="155"/>
      <c r="N96" s="155"/>
      <c r="O96" s="155"/>
      <c r="P96" s="59"/>
    </row>
  </sheetData>
  <sheetProtection selectLockedCells="1"/>
  <mergeCells count="12">
    <mergeCell ref="F6:H6"/>
    <mergeCell ref="F23:K23"/>
    <mergeCell ref="F24:G24"/>
    <mergeCell ref="H24:I24"/>
    <mergeCell ref="J24:K24"/>
    <mergeCell ref="L72:M72"/>
    <mergeCell ref="L26:M26"/>
    <mergeCell ref="F52:H52"/>
    <mergeCell ref="F69:K69"/>
    <mergeCell ref="F70:G70"/>
    <mergeCell ref="H70:I70"/>
    <mergeCell ref="J70:K70"/>
  </mergeCells>
  <conditionalFormatting sqref="H5:H20 H51 H53:H66">
    <cfRule type="cellIs" dxfId="29" priority="17" stopIfTrue="1" operator="lessThan">
      <formula>0</formula>
    </cfRule>
    <cfRule type="cellIs" dxfId="28" priority="18" stopIfTrue="1" operator="greaterThan">
      <formula>0</formula>
    </cfRule>
  </conditionalFormatting>
  <conditionalFormatting sqref="G22 I22 K22 I26:I30 G26:G30 G68:G70 I68:I70 K68:K70 K26:K30 K24 I24 G24">
    <cfRule type="cellIs" dxfId="27" priority="15" stopIfTrue="1" operator="lessThan">
      <formula>F22</formula>
    </cfRule>
    <cfRule type="cellIs" dxfId="26" priority="16" stopIfTrue="1" operator="greaterThan">
      <formula>F22</formula>
    </cfRule>
  </conditionalFormatting>
  <conditionalFormatting sqref="G22 K69 G68:G69 I69">
    <cfRule type="cellIs" dxfId="25" priority="13" stopIfTrue="1" operator="lessThan">
      <formula>F22</formula>
    </cfRule>
    <cfRule type="cellIs" dxfId="24" priority="14" stopIfTrue="1" operator="greaterThan">
      <formula>#REF!</formula>
    </cfRule>
  </conditionalFormatting>
  <conditionalFormatting sqref="I27 K27 G26:G27">
    <cfRule type="cellIs" dxfId="23" priority="11" stopIfTrue="1" operator="lessThan">
      <formula>F26</formula>
    </cfRule>
    <cfRule type="cellIs" dxfId="22" priority="12" stopIfTrue="1" operator="greaterThan">
      <formula>$DG$27</formula>
    </cfRule>
  </conditionalFormatting>
  <conditionalFormatting sqref="H52">
    <cfRule type="cellIs" dxfId="21" priority="9" stopIfTrue="1" operator="lessThan">
      <formula>0</formula>
    </cfRule>
    <cfRule type="cellIs" dxfId="20" priority="10" stopIfTrue="1" operator="greaterThan">
      <formula>0</formula>
    </cfRule>
  </conditionalFormatting>
  <conditionalFormatting sqref="G23 I23 K23">
    <cfRule type="cellIs" dxfId="19" priority="7" stopIfTrue="1" operator="lessThan">
      <formula>F23</formula>
    </cfRule>
    <cfRule type="cellIs" dxfId="18" priority="8" stopIfTrue="1" operator="greaterThan">
      <formula>F23</formula>
    </cfRule>
  </conditionalFormatting>
  <conditionalFormatting sqref="K23 G23 I23">
    <cfRule type="cellIs" dxfId="17" priority="5" stopIfTrue="1" operator="lessThan">
      <formula>F23</formula>
    </cfRule>
    <cfRule type="cellIs" dxfId="16" priority="6" stopIfTrue="1" operator="greaterThan">
      <formula>#REF!</formula>
    </cfRule>
  </conditionalFormatting>
  <conditionalFormatting sqref="I72:I76 G72:G76 K72:K76">
    <cfRule type="cellIs" dxfId="15" priority="3" stopIfTrue="1" operator="lessThan">
      <formula>F72</formula>
    </cfRule>
    <cfRule type="cellIs" dxfId="14" priority="4" stopIfTrue="1" operator="greaterThan">
      <formula>F72</formula>
    </cfRule>
  </conditionalFormatting>
  <conditionalFormatting sqref="I73 K73 G72:G73">
    <cfRule type="cellIs" dxfId="13" priority="1" stopIfTrue="1" operator="lessThan">
      <formula>F72</formula>
    </cfRule>
    <cfRule type="cellIs" dxfId="12" priority="2" stopIfTrue="1" operator="greaterThan">
      <formula>$DG$27</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1"/>
  <sheetViews>
    <sheetView showGridLines="0" tabSelected="1" zoomScale="70" zoomScaleNormal="70" workbookViewId="0">
      <selection activeCell="O26" sqref="O26"/>
    </sheetView>
  </sheetViews>
  <sheetFormatPr baseColWidth="10" defaultColWidth="8.83203125" defaultRowHeight="15" x14ac:dyDescent="0.2"/>
  <cols>
    <col min="1" max="1" width="2.83203125" customWidth="1"/>
    <col min="2" max="2" width="2.1640625" customWidth="1"/>
    <col min="3" max="3" width="2.83203125" customWidth="1"/>
    <col min="4" max="4" width="35.5" customWidth="1"/>
    <col min="5" max="5" width="11.33203125" bestFit="1" customWidth="1"/>
    <col min="6" max="6" width="11.1640625" customWidth="1"/>
    <col min="7" max="7" width="13.1640625" bestFit="1" customWidth="1"/>
    <col min="8" max="8" width="14" bestFit="1" customWidth="1"/>
    <col min="9" max="9" width="10.6640625" bestFit="1" customWidth="1"/>
    <col min="10" max="10" width="11.1640625" bestFit="1" customWidth="1"/>
    <col min="11" max="11" width="9.5" bestFit="1" customWidth="1"/>
    <col min="12" max="12" width="10.6640625" customWidth="1"/>
    <col min="13" max="14" width="2.33203125" customWidth="1"/>
    <col min="15" max="15" width="131" bestFit="1" customWidth="1"/>
  </cols>
  <sheetData>
    <row r="1" spans="2:15" ht="16" thickBot="1" x14ac:dyDescent="0.25"/>
    <row r="2" spans="2:15" ht="7.5" customHeight="1" x14ac:dyDescent="0.2">
      <c r="B2" s="257" t="s">
        <v>122</v>
      </c>
      <c r="C2" s="258"/>
      <c r="D2" s="258"/>
      <c r="E2" s="258"/>
      <c r="F2" s="258"/>
      <c r="G2" s="258"/>
      <c r="H2" s="258"/>
      <c r="I2" s="258"/>
      <c r="J2" s="258"/>
      <c r="K2" s="258"/>
      <c r="L2" s="258"/>
      <c r="M2" s="259"/>
    </row>
    <row r="3" spans="2:15" ht="22.5" customHeight="1" thickBot="1" x14ac:dyDescent="0.25">
      <c r="B3" s="260"/>
      <c r="C3" s="261"/>
      <c r="D3" s="261"/>
      <c r="E3" s="261"/>
      <c r="F3" s="261"/>
      <c r="G3" s="261"/>
      <c r="H3" s="261"/>
      <c r="I3" s="261"/>
      <c r="J3" s="261"/>
      <c r="K3" s="261"/>
      <c r="L3" s="261"/>
      <c r="M3" s="262"/>
    </row>
    <row r="4" spans="2:15" ht="19" x14ac:dyDescent="0.25">
      <c r="B4" s="6"/>
      <c r="C4" s="4" t="str">
        <f>'1. Data Pull'!B2</f>
        <v>Geography A</v>
      </c>
      <c r="D4" s="5"/>
      <c r="E4" s="4" t="str">
        <f>'1. Data Pull'!B49</f>
        <v>Brand X</v>
      </c>
      <c r="G4" s="4" t="str">
        <f>'1. Data Pull'!B3</f>
        <v>Category Z</v>
      </c>
      <c r="H4" s="5"/>
      <c r="I4" s="4" t="s">
        <v>144</v>
      </c>
      <c r="J4" s="5"/>
      <c r="K4" s="169">
        <f>'2. Summarize'!G3</f>
        <v>52</v>
      </c>
      <c r="L4" s="5"/>
      <c r="M4" s="7"/>
    </row>
    <row r="5" spans="2:15" x14ac:dyDescent="0.2">
      <c r="B5" s="6"/>
      <c r="C5" s="5"/>
      <c r="D5" s="5"/>
      <c r="E5" s="5"/>
      <c r="F5" s="5"/>
      <c r="G5" s="5"/>
      <c r="H5" s="5"/>
      <c r="I5" s="5"/>
      <c r="J5" s="5"/>
      <c r="K5" s="5"/>
      <c r="L5" s="5"/>
      <c r="M5" s="7"/>
    </row>
    <row r="6" spans="2:15" ht="39" thickBot="1" x14ac:dyDescent="0.3">
      <c r="B6" s="6"/>
      <c r="C6" s="5"/>
      <c r="D6" s="5"/>
      <c r="E6" s="213" t="s">
        <v>117</v>
      </c>
      <c r="F6" s="213" t="s">
        <v>92</v>
      </c>
      <c r="G6" s="213" t="s">
        <v>93</v>
      </c>
      <c r="H6" s="213" t="s">
        <v>97</v>
      </c>
      <c r="I6" s="213" t="s">
        <v>138</v>
      </c>
      <c r="J6" s="5"/>
      <c r="K6" s="5"/>
      <c r="L6" s="5"/>
      <c r="M6" s="7"/>
      <c r="O6" s="3" t="s">
        <v>103</v>
      </c>
    </row>
    <row r="7" spans="2:15" ht="19" x14ac:dyDescent="0.25">
      <c r="B7" s="6"/>
      <c r="C7" s="8" t="s">
        <v>88</v>
      </c>
      <c r="D7" s="8"/>
      <c r="E7" s="8"/>
      <c r="F7" s="8"/>
      <c r="G7" s="8"/>
      <c r="H7" s="9">
        <f>'2. Summarize'!G58</f>
        <v>216896.14300000001</v>
      </c>
      <c r="I7" s="168"/>
      <c r="J7" s="168"/>
      <c r="K7" s="168"/>
      <c r="L7" s="168"/>
      <c r="M7" s="7"/>
      <c r="O7" s="21" t="s">
        <v>128</v>
      </c>
    </row>
    <row r="8" spans="2:15" ht="19" x14ac:dyDescent="0.25">
      <c r="B8" s="6"/>
      <c r="C8" s="218" t="s">
        <v>89</v>
      </c>
      <c r="D8" s="168"/>
      <c r="E8" s="168"/>
      <c r="F8" s="168"/>
      <c r="G8" s="168"/>
      <c r="H8" s="168"/>
      <c r="I8" s="168"/>
      <c r="J8" s="168"/>
      <c r="K8" s="170"/>
      <c r="L8" s="168"/>
      <c r="M8" s="7"/>
      <c r="O8" s="22" t="s">
        <v>116</v>
      </c>
    </row>
    <row r="9" spans="2:15" ht="19" x14ac:dyDescent="0.25">
      <c r="B9" s="6"/>
      <c r="C9" s="168"/>
      <c r="D9" s="168" t="s">
        <v>151</v>
      </c>
      <c r="E9" s="171">
        <v>-1.2999999999999999E-2</v>
      </c>
      <c r="F9" s="168"/>
      <c r="G9" s="172">
        <f>1+E9</f>
        <v>0.98699999999999999</v>
      </c>
      <c r="H9" s="168"/>
      <c r="I9" s="168"/>
      <c r="J9" s="168"/>
      <c r="K9" s="168"/>
      <c r="L9" s="168"/>
      <c r="M9" s="7"/>
      <c r="O9" s="21" t="s">
        <v>127</v>
      </c>
    </row>
    <row r="10" spans="2:15" ht="19" x14ac:dyDescent="0.25">
      <c r="B10" s="6"/>
      <c r="C10" s="168"/>
      <c r="D10" s="168" t="s">
        <v>95</v>
      </c>
      <c r="E10" s="168"/>
      <c r="F10" s="173">
        <f>K23*0.75</f>
        <v>-1.1468205302646302</v>
      </c>
      <c r="G10" s="172"/>
      <c r="H10" s="168"/>
      <c r="I10" s="168"/>
      <c r="J10" s="168"/>
      <c r="K10" s="168"/>
      <c r="L10" s="168"/>
      <c r="M10" s="7"/>
      <c r="O10" s="21" t="s">
        <v>145</v>
      </c>
    </row>
    <row r="11" spans="2:15" ht="19" x14ac:dyDescent="0.25">
      <c r="B11" s="6"/>
      <c r="C11" s="168"/>
      <c r="D11" s="168" t="s">
        <v>85</v>
      </c>
      <c r="E11" s="171">
        <v>0.05</v>
      </c>
      <c r="F11" s="168"/>
      <c r="G11" s="172">
        <f>(1+E11)^F10</f>
        <v>0.94558304590881914</v>
      </c>
      <c r="H11" s="168"/>
      <c r="I11" s="168"/>
      <c r="J11" s="168"/>
      <c r="K11" s="168"/>
      <c r="L11" s="168"/>
      <c r="M11" s="7"/>
      <c r="O11" s="21" t="s">
        <v>115</v>
      </c>
    </row>
    <row r="12" spans="2:15" ht="19" x14ac:dyDescent="0.25">
      <c r="B12" s="6"/>
      <c r="C12" s="168"/>
      <c r="D12" s="168" t="s">
        <v>90</v>
      </c>
      <c r="E12" s="171">
        <v>-0.05</v>
      </c>
      <c r="F12" s="174">
        <v>0.85</v>
      </c>
      <c r="G12" s="172">
        <f>(1+E12*F12)</f>
        <v>0.95750000000000002</v>
      </c>
      <c r="H12" s="168"/>
      <c r="I12" s="168"/>
      <c r="J12" s="168"/>
      <c r="K12" s="168"/>
      <c r="L12" s="168"/>
      <c r="M12" s="7"/>
      <c r="O12" s="21" t="s">
        <v>129</v>
      </c>
    </row>
    <row r="13" spans="2:15" ht="19" x14ac:dyDescent="0.25">
      <c r="B13" s="6"/>
      <c r="C13" s="168"/>
      <c r="D13" s="168" t="s">
        <v>91</v>
      </c>
      <c r="E13" s="171">
        <v>0.1</v>
      </c>
      <c r="F13" s="174">
        <v>0.2</v>
      </c>
      <c r="G13" s="172">
        <f>(1+E13*F13)</f>
        <v>1.02</v>
      </c>
      <c r="H13" s="168"/>
      <c r="I13" s="168"/>
      <c r="J13" s="168"/>
      <c r="K13" s="168"/>
      <c r="L13" s="168"/>
      <c r="M13" s="7"/>
      <c r="O13" s="21" t="s">
        <v>130</v>
      </c>
    </row>
    <row r="14" spans="2:15" ht="19" x14ac:dyDescent="0.25">
      <c r="B14" s="6"/>
      <c r="C14" s="168"/>
      <c r="D14" s="168" t="s">
        <v>100</v>
      </c>
      <c r="E14" s="171">
        <v>-0.01</v>
      </c>
      <c r="F14" s="168"/>
      <c r="G14" s="172">
        <f>1+E14</f>
        <v>0.99</v>
      </c>
      <c r="H14" s="168"/>
      <c r="I14" s="168"/>
      <c r="J14" s="168"/>
      <c r="K14" s="168"/>
      <c r="L14" s="168"/>
      <c r="M14" s="7"/>
      <c r="O14" s="21" t="s">
        <v>125</v>
      </c>
    </row>
    <row r="15" spans="2:15" ht="20" thickBot="1" x14ac:dyDescent="0.3">
      <c r="B15" s="234"/>
      <c r="C15" s="235" t="s">
        <v>96</v>
      </c>
      <c r="D15" s="235"/>
      <c r="E15" s="235"/>
      <c r="F15" s="236"/>
      <c r="G15" s="237"/>
      <c r="H15" s="238">
        <f>H7*G9*G11*G12*G13*G14</f>
        <v>195723.42530373318</v>
      </c>
      <c r="I15" s="239">
        <f>H15/H7-1</f>
        <v>-9.7616847415616936E-2</v>
      </c>
      <c r="J15" s="240"/>
      <c r="K15" s="240"/>
      <c r="L15" s="240"/>
      <c r="M15" s="241"/>
      <c r="O15" s="21" t="s">
        <v>118</v>
      </c>
    </row>
    <row r="16" spans="2:15" ht="20" thickTop="1" x14ac:dyDescent="0.25">
      <c r="B16" s="6"/>
      <c r="C16" s="5"/>
      <c r="D16" s="5"/>
      <c r="E16" s="168"/>
      <c r="F16" s="168"/>
      <c r="G16" s="168"/>
      <c r="H16" s="168"/>
      <c r="I16" s="175"/>
      <c r="J16" s="168"/>
      <c r="K16" s="168"/>
      <c r="L16" s="168"/>
      <c r="M16" s="7"/>
      <c r="O16" s="21"/>
    </row>
    <row r="17" spans="2:15" ht="19" x14ac:dyDescent="0.25">
      <c r="B17" s="6"/>
      <c r="C17" s="8" t="s">
        <v>101</v>
      </c>
      <c r="D17" s="10"/>
      <c r="E17" s="176"/>
      <c r="F17" s="176"/>
      <c r="G17" s="176"/>
      <c r="H17" s="9">
        <f>'2. Summarize'!G62</f>
        <v>46147.541999999987</v>
      </c>
      <c r="I17" s="175"/>
      <c r="J17" s="168"/>
      <c r="K17" s="168"/>
      <c r="L17" s="168"/>
      <c r="M17" s="7"/>
      <c r="O17" s="2" t="s">
        <v>119</v>
      </c>
    </row>
    <row r="18" spans="2:15" ht="19" x14ac:dyDescent="0.25">
      <c r="B18" s="6"/>
      <c r="C18" s="5"/>
      <c r="D18" s="167" t="s">
        <v>124</v>
      </c>
      <c r="E18" s="177"/>
      <c r="F18" s="177"/>
      <c r="G18" s="177"/>
      <c r="H18" s="178">
        <f>H17*(1+I15)</f>
        <v>41642.764433980214</v>
      </c>
      <c r="I18" s="179">
        <f>H18/H$17-1</f>
        <v>-9.7616847415616936E-2</v>
      </c>
      <c r="J18" s="168"/>
      <c r="K18" s="168"/>
      <c r="L18" s="168"/>
      <c r="M18" s="7"/>
      <c r="O18" s="21" t="s">
        <v>123</v>
      </c>
    </row>
    <row r="19" spans="2:15" ht="20" thickBot="1" x14ac:dyDescent="0.3">
      <c r="B19" s="6"/>
      <c r="C19" s="5"/>
      <c r="D19" s="10"/>
      <c r="E19" s="176"/>
      <c r="F19" s="176"/>
      <c r="G19" s="176"/>
      <c r="H19" s="180"/>
      <c r="I19" s="181"/>
      <c r="J19" s="168"/>
      <c r="K19" s="168"/>
      <c r="L19" s="168"/>
      <c r="M19" s="7"/>
      <c r="O19" s="21"/>
    </row>
    <row r="20" spans="2:15" ht="20" thickBot="1" x14ac:dyDescent="0.3">
      <c r="B20" s="6"/>
      <c r="C20" s="5"/>
      <c r="D20" s="255" t="s">
        <v>102</v>
      </c>
      <c r="E20" s="253" t="s">
        <v>40</v>
      </c>
      <c r="F20" s="254"/>
      <c r="G20" s="253" t="s">
        <v>41</v>
      </c>
      <c r="H20" s="254"/>
      <c r="I20" s="253" t="s">
        <v>42</v>
      </c>
      <c r="J20" s="254"/>
      <c r="K20" s="168"/>
      <c r="L20" s="182"/>
      <c r="M20" s="11"/>
      <c r="O20" s="21"/>
    </row>
    <row r="21" spans="2:15" ht="20" thickBot="1" x14ac:dyDescent="0.3">
      <c r="B21" s="6"/>
      <c r="C21" s="5"/>
      <c r="D21" s="256"/>
      <c r="E21" s="183" t="s">
        <v>8</v>
      </c>
      <c r="F21" s="184" t="s">
        <v>94</v>
      </c>
      <c r="G21" s="185" t="s">
        <v>8</v>
      </c>
      <c r="H21" s="186" t="s">
        <v>94</v>
      </c>
      <c r="I21" s="185" t="s">
        <v>8</v>
      </c>
      <c r="J21" s="186" t="s">
        <v>94</v>
      </c>
      <c r="K21" s="185" t="s">
        <v>98</v>
      </c>
      <c r="L21" s="186" t="s">
        <v>99</v>
      </c>
      <c r="M21" s="12"/>
      <c r="O21" s="21"/>
    </row>
    <row r="22" spans="2:15" ht="19" x14ac:dyDescent="0.25">
      <c r="B22" s="6"/>
      <c r="C22" s="5"/>
      <c r="D22" s="219" t="s">
        <v>46</v>
      </c>
      <c r="E22" s="187">
        <f>SUM(E23:E26)</f>
        <v>17.017475225458483</v>
      </c>
      <c r="F22" s="188">
        <f>SUM(F23:F26)</f>
        <v>19</v>
      </c>
      <c r="G22" s="189">
        <f>((1+I23)*G23*E23+(1+I24)*G24*E24+(1+I25)*G25*E25+(1+I26)*G26*E26)/((1+I23)*E23+(1+I24)*E24+(1+I25)*E25+(1+I26)*E26)</f>
        <v>0.2047332206142134</v>
      </c>
      <c r="H22" s="190">
        <f>((1+J23)*H23*F23+(1+J24)*H24*F24+(1+J25)*H25*F25+(1+J26)*H26*F26)/((1+J23)*F23+(1+J24)*F24+(1+J25)*F25+(1+J26)*F26)</f>
        <v>0.23019543118142427</v>
      </c>
      <c r="I22" s="191">
        <f>'2. Summarize'!K72</f>
        <v>0.65389726865425013</v>
      </c>
      <c r="J22" s="192">
        <f>L22/(H$15*F22/K$4)</f>
        <v>0.73935328632316433</v>
      </c>
      <c r="K22" s="193"/>
      <c r="L22" s="194">
        <f>SUM(L23:L26)</f>
        <v>52874.35377819401</v>
      </c>
      <c r="M22" s="1"/>
      <c r="O22" s="22" t="s">
        <v>131</v>
      </c>
    </row>
    <row r="23" spans="2:15" ht="19" x14ac:dyDescent="0.25">
      <c r="B23" s="6"/>
      <c r="C23" s="5"/>
      <c r="D23" s="220" t="s">
        <v>48</v>
      </c>
      <c r="E23" s="195">
        <f>'2. Summarize'!G73</f>
        <v>7.9276469383782455</v>
      </c>
      <c r="F23" s="196">
        <v>9</v>
      </c>
      <c r="G23" s="197">
        <f>'2. Summarize'!I73</f>
        <v>0.17353806015446382</v>
      </c>
      <c r="H23" s="198">
        <v>0.2</v>
      </c>
      <c r="I23" s="199">
        <f>'2. Summarize'!K73</f>
        <v>0.33836334622408959</v>
      </c>
      <c r="J23" s="200">
        <f>L23/(H$15*F23/K$4)</f>
        <v>0.40664505350897695</v>
      </c>
      <c r="K23" s="201">
        <f>'2. Summarize'!M73</f>
        <v>-1.5290940403528401</v>
      </c>
      <c r="L23" s="202">
        <f>H$15*F23/K$4*((1-H23)^K$23-1)</f>
        <v>13775.185861545606</v>
      </c>
      <c r="M23" s="1"/>
      <c r="O23" s="21" t="s">
        <v>120</v>
      </c>
    </row>
    <row r="24" spans="2:15" ht="19" x14ac:dyDescent="0.25">
      <c r="B24" s="6"/>
      <c r="C24" s="5"/>
      <c r="D24" s="220" t="s">
        <v>50</v>
      </c>
      <c r="E24" s="195">
        <f>'2. Summarize'!G74</f>
        <v>7.561041617969205</v>
      </c>
      <c r="F24" s="196">
        <v>8</v>
      </c>
      <c r="G24" s="197">
        <f>'2. Summarize'!I74</f>
        <v>0.22702861092507293</v>
      </c>
      <c r="H24" s="198">
        <v>0.25</v>
      </c>
      <c r="I24" s="199">
        <f>'2. Summarize'!K74</f>
        <v>0.83663276470924153</v>
      </c>
      <c r="J24" s="200">
        <f>L24/(H$15*F24/K$4)</f>
        <v>0.92334306537027766</v>
      </c>
      <c r="K24" s="203">
        <f>'2. Summarize'!M74</f>
        <v>1.2388356038767905</v>
      </c>
      <c r="L24" s="202">
        <f>H$15*F24/K$4*(K24*(1-H24)^K$23-1)</f>
        <v>27803.056536110704</v>
      </c>
      <c r="M24" s="1"/>
      <c r="O24" s="21" t="s">
        <v>112</v>
      </c>
    </row>
    <row r="25" spans="2:15" ht="19" x14ac:dyDescent="0.25">
      <c r="B25" s="6"/>
      <c r="C25" s="5"/>
      <c r="D25" s="220" t="s">
        <v>52</v>
      </c>
      <c r="E25" s="195">
        <f>'2. Summarize'!G75</f>
        <v>0.64200691664673815</v>
      </c>
      <c r="F25" s="196">
        <v>1</v>
      </c>
      <c r="G25" s="197">
        <f>'2. Summarize'!I75</f>
        <v>0.12433585856941393</v>
      </c>
      <c r="H25" s="198">
        <v>0.15</v>
      </c>
      <c r="I25" s="199">
        <f>'2. Summarize'!K75</f>
        <v>0.72992148213761565</v>
      </c>
      <c r="J25" s="200">
        <f>L25/(H$15*F25/K$4)</f>
        <v>0.81042362012047531</v>
      </c>
      <c r="K25" s="203">
        <f>'2. Summarize'!M75</f>
        <v>1.4120663606858066</v>
      </c>
      <c r="L25" s="202">
        <f>H$15*F25/K$4*(K25*(1-H25)^K$23-1)</f>
        <v>3050.3632091736708</v>
      </c>
      <c r="M25" s="1"/>
      <c r="O25" s="21" t="s">
        <v>113</v>
      </c>
    </row>
    <row r="26" spans="2:15" ht="20" thickBot="1" x14ac:dyDescent="0.3">
      <c r="B26" s="6"/>
      <c r="C26" s="5"/>
      <c r="D26" s="221" t="s">
        <v>54</v>
      </c>
      <c r="E26" s="204">
        <f>'2. Summarize'!G76</f>
        <v>0.88677975246429352</v>
      </c>
      <c r="F26" s="205">
        <v>1</v>
      </c>
      <c r="G26" s="206">
        <f>'2. Summarize'!I76</f>
        <v>0.24834171051232976</v>
      </c>
      <c r="H26" s="207">
        <v>0.3</v>
      </c>
      <c r="I26" s="208">
        <f>'2. Summarize'!K76</f>
        <v>1.8615937638641853</v>
      </c>
      <c r="J26" s="209">
        <f>L26/(H$15*F26/K$4)</f>
        <v>2.1907388154766334</v>
      </c>
      <c r="K26" s="210">
        <f>'2. Summarize'!M76</f>
        <v>1.8494031445322605</v>
      </c>
      <c r="L26" s="211">
        <f>H$15*F26/K$4*(K26*(1-H26)^K$23-1)</f>
        <v>8245.7481713640336</v>
      </c>
      <c r="M26" s="1"/>
      <c r="O26" s="21" t="s">
        <v>114</v>
      </c>
    </row>
    <row r="27" spans="2:15" ht="19" x14ac:dyDescent="0.25">
      <c r="B27" s="6"/>
      <c r="C27" s="5"/>
      <c r="D27" s="17" t="s">
        <v>126</v>
      </c>
      <c r="E27" s="212"/>
      <c r="F27" s="212"/>
      <c r="G27" s="212"/>
      <c r="H27" s="212"/>
      <c r="I27" s="19">
        <f>L27/H15</f>
        <v>-1.2305198068921462E-3</v>
      </c>
      <c r="J27" s="19">
        <f>I27</f>
        <v>-1.2305198068921462E-3</v>
      </c>
      <c r="K27" s="18"/>
      <c r="L27" s="20">
        <f>'2. Summarize'!G66*(1+'3. Simulate'!I15)</f>
        <v>-240.84155150901915</v>
      </c>
      <c r="M27" s="13"/>
      <c r="O27" s="23" t="s">
        <v>146</v>
      </c>
    </row>
    <row r="28" spans="2:15" ht="19" x14ac:dyDescent="0.25">
      <c r="B28" s="6"/>
      <c r="C28" s="5"/>
      <c r="D28" s="222" t="s">
        <v>147</v>
      </c>
      <c r="E28" s="168"/>
      <c r="F28" s="168"/>
      <c r="G28" s="168"/>
      <c r="H28" s="168"/>
      <c r="I28" s="168"/>
      <c r="J28" s="168"/>
      <c r="K28" s="168"/>
      <c r="L28" s="168"/>
      <c r="M28" s="7"/>
    </row>
    <row r="29" spans="2:15" ht="39" thickBot="1" x14ac:dyDescent="0.3">
      <c r="B29" s="6"/>
      <c r="C29" s="5"/>
      <c r="D29" s="5"/>
      <c r="E29" s="176"/>
      <c r="F29" s="176"/>
      <c r="G29" s="176"/>
      <c r="H29" s="213" t="s">
        <v>97</v>
      </c>
      <c r="I29" s="213" t="s">
        <v>138</v>
      </c>
      <c r="J29" s="168"/>
      <c r="K29" s="168"/>
      <c r="L29" s="168"/>
      <c r="M29" s="7"/>
    </row>
    <row r="30" spans="2:15" ht="20" thickBot="1" x14ac:dyDescent="0.3">
      <c r="B30" s="234"/>
      <c r="C30" s="235" t="s">
        <v>110</v>
      </c>
      <c r="D30" s="242"/>
      <c r="E30" s="238"/>
      <c r="F30" s="240"/>
      <c r="G30" s="240"/>
      <c r="H30" s="238">
        <f>L22+L27</f>
        <v>52633.512226684994</v>
      </c>
      <c r="I30" s="239">
        <f>H30/H$17-1</f>
        <v>0.14054855243828612</v>
      </c>
      <c r="J30" s="240"/>
      <c r="K30" s="240"/>
      <c r="L30" s="240"/>
      <c r="M30" s="241"/>
    </row>
    <row r="31" spans="2:15" ht="21" thickTop="1" thickBot="1" x14ac:dyDescent="0.3">
      <c r="B31" s="6"/>
      <c r="C31" s="5"/>
      <c r="D31" s="5"/>
      <c r="E31" s="168"/>
      <c r="F31" s="168"/>
      <c r="G31" s="168"/>
      <c r="H31" s="168"/>
      <c r="I31" s="168"/>
      <c r="J31" s="168"/>
      <c r="K31" s="168"/>
      <c r="L31" s="168"/>
      <c r="M31" s="7"/>
    </row>
    <row r="32" spans="2:15" ht="25" thickBot="1" x14ac:dyDescent="0.35">
      <c r="B32" s="6"/>
      <c r="C32" s="223" t="s">
        <v>111</v>
      </c>
      <c r="D32" s="224"/>
      <c r="E32" s="224"/>
      <c r="F32" s="224"/>
      <c r="G32" s="224"/>
      <c r="H32" s="225">
        <f>H15+H30</f>
        <v>248356.93753041816</v>
      </c>
      <c r="I32" s="226">
        <f>H32/(H7+H17)-1</f>
        <v>-5.5833872117408312E-2</v>
      </c>
      <c r="J32" s="168"/>
      <c r="K32" s="168"/>
      <c r="L32" s="168"/>
      <c r="M32" s="7"/>
    </row>
    <row r="33" spans="2:13" ht="19" x14ac:dyDescent="0.25">
      <c r="B33" s="6"/>
      <c r="C33" s="5"/>
      <c r="D33" s="5"/>
      <c r="E33" s="168"/>
      <c r="F33" s="168"/>
      <c r="G33" s="168"/>
      <c r="H33" s="168"/>
      <c r="I33" s="168"/>
      <c r="J33" s="168"/>
      <c r="K33" s="168"/>
      <c r="L33" s="168"/>
      <c r="M33" s="7"/>
    </row>
    <row r="34" spans="2:13" ht="20" thickBot="1" x14ac:dyDescent="0.3">
      <c r="B34" s="6"/>
      <c r="C34" s="5"/>
      <c r="D34" s="5"/>
      <c r="E34" s="214" t="s">
        <v>8</v>
      </c>
      <c r="F34" s="214" t="s">
        <v>94</v>
      </c>
      <c r="G34" s="214" t="s">
        <v>105</v>
      </c>
      <c r="H34" s="168"/>
      <c r="I34" s="168"/>
      <c r="J34" s="168"/>
      <c r="K34" s="168"/>
      <c r="L34" s="168"/>
      <c r="M34" s="7"/>
    </row>
    <row r="35" spans="2:13" ht="19" x14ac:dyDescent="0.25">
      <c r="B35" s="6"/>
      <c r="C35" s="5"/>
      <c r="D35" s="168" t="s">
        <v>104</v>
      </c>
      <c r="E35" s="215">
        <f>'2. Summarize'!G61</f>
        <v>2.0199812220727225</v>
      </c>
      <c r="F35" s="215">
        <f>E35*(1+E11)</f>
        <v>2.1209802831763587</v>
      </c>
      <c r="G35" s="216">
        <f>F35/E35-1</f>
        <v>5.0000000000000044E-2</v>
      </c>
      <c r="H35" s="168"/>
      <c r="I35" s="168"/>
      <c r="J35" s="168"/>
      <c r="K35" s="168"/>
      <c r="L35" s="168"/>
      <c r="M35" s="7"/>
    </row>
    <row r="36" spans="2:13" ht="19" x14ac:dyDescent="0.25">
      <c r="B36" s="6"/>
      <c r="C36" s="5"/>
      <c r="D36" s="168" t="s">
        <v>107</v>
      </c>
      <c r="E36" s="215">
        <f>E35*(1-G22)</f>
        <v>1.6064239608975395</v>
      </c>
      <c r="F36" s="215">
        <f>F35*(1-H22)</f>
        <v>1.6327403123632775</v>
      </c>
      <c r="G36" s="216">
        <f t="shared" ref="G36:G38" si="0">F36/E36-1</f>
        <v>1.6381946551042859E-2</v>
      </c>
      <c r="H36" s="168"/>
      <c r="I36" s="168"/>
      <c r="J36" s="168"/>
      <c r="K36" s="168"/>
      <c r="L36" s="168"/>
      <c r="M36" s="7"/>
    </row>
    <row r="37" spans="2:13" ht="20" thickBot="1" x14ac:dyDescent="0.3">
      <c r="B37" s="6"/>
      <c r="C37" s="5"/>
      <c r="D37" s="168" t="s">
        <v>108</v>
      </c>
      <c r="E37" s="217">
        <f>(E22*(1+I22))/(E22*(1+I22)+$K4-E22)</f>
        <v>0.44584492160886185</v>
      </c>
      <c r="F37" s="217">
        <f>(F22*(1+J22))/(F22*(1+J22)+$K4-F22)</f>
        <v>0.50036119676501556</v>
      </c>
      <c r="G37" s="216">
        <f t="shared" si="0"/>
        <v>0.12227631742317047</v>
      </c>
      <c r="H37" s="168"/>
      <c r="I37" s="168"/>
      <c r="J37" s="168"/>
      <c r="K37" s="168"/>
      <c r="L37" s="168"/>
      <c r="M37" s="7"/>
    </row>
    <row r="38" spans="2:13" ht="24" x14ac:dyDescent="0.3">
      <c r="B38" s="6"/>
      <c r="C38" s="5"/>
      <c r="D38" s="227" t="s">
        <v>106</v>
      </c>
      <c r="E38" s="228">
        <f>E35*(1-E37)+E36*E37</f>
        <v>1.8355988173832976</v>
      </c>
      <c r="F38" s="228">
        <f>F35*(1-F37)+F36*F37</f>
        <v>1.8766839470718091</v>
      </c>
      <c r="G38" s="229">
        <f t="shared" si="0"/>
        <v>2.2382412376512395E-2</v>
      </c>
      <c r="H38" s="168"/>
      <c r="I38" s="168"/>
      <c r="J38" s="168"/>
      <c r="K38" s="168"/>
      <c r="L38" s="168"/>
      <c r="M38" s="7"/>
    </row>
    <row r="39" spans="2:13" ht="25" thickBot="1" x14ac:dyDescent="0.35">
      <c r="B39" s="6"/>
      <c r="C39" s="5"/>
      <c r="D39" s="230" t="s">
        <v>121</v>
      </c>
      <c r="E39" s="231"/>
      <c r="F39" s="232"/>
      <c r="G39" s="233">
        <f>(1+G38)*(1+I32)-1</f>
        <v>-3.4701156491205198E-2</v>
      </c>
      <c r="H39" s="168"/>
      <c r="I39" s="168"/>
      <c r="J39" s="168"/>
      <c r="K39" s="168"/>
      <c r="L39" s="168"/>
      <c r="M39" s="7"/>
    </row>
    <row r="40" spans="2:13" x14ac:dyDescent="0.2">
      <c r="B40" s="6"/>
      <c r="C40" s="5"/>
      <c r="D40" s="5"/>
      <c r="E40" s="5"/>
      <c r="F40" s="5"/>
      <c r="G40" s="5"/>
      <c r="H40" s="5"/>
      <c r="I40" s="5"/>
      <c r="J40" s="5"/>
      <c r="K40" s="5"/>
      <c r="L40" s="5"/>
      <c r="M40" s="7"/>
    </row>
    <row r="41" spans="2:13" ht="16" thickBot="1" x14ac:dyDescent="0.25">
      <c r="B41" s="14"/>
      <c r="C41" s="15"/>
      <c r="D41" s="15"/>
      <c r="E41" s="15"/>
      <c r="F41" s="15"/>
      <c r="G41" s="15"/>
      <c r="H41" s="15"/>
      <c r="I41" s="15"/>
      <c r="J41" s="15"/>
      <c r="K41" s="15"/>
      <c r="L41" s="15"/>
      <c r="M41" s="16"/>
    </row>
  </sheetData>
  <sheetProtection selectLockedCells="1"/>
  <protectedRanges>
    <protectedRange sqref="E9 K4 F10 E11:E14 F12:F13 F23:F26 H23:H26" name="Input"/>
  </protectedRanges>
  <mergeCells count="5">
    <mergeCell ref="E20:F20"/>
    <mergeCell ref="G20:H20"/>
    <mergeCell ref="D20:D21"/>
    <mergeCell ref="I20:J20"/>
    <mergeCell ref="B2:M3"/>
  </mergeCells>
  <conditionalFormatting sqref="F20 H20">
    <cfRule type="cellIs" dxfId="11" priority="17" stopIfTrue="1" operator="lessThan">
      <formula>E20</formula>
    </cfRule>
    <cfRule type="cellIs" dxfId="10" priority="18" stopIfTrue="1" operator="greaterThan">
      <formula>E20</formula>
    </cfRule>
  </conditionalFormatting>
  <conditionalFormatting sqref="H22:H26 F22:F26">
    <cfRule type="cellIs" dxfId="9" priority="15" stopIfTrue="1" operator="lessThan">
      <formula>E22</formula>
    </cfRule>
    <cfRule type="cellIs" dxfId="8" priority="16" stopIfTrue="1" operator="greaterThan">
      <formula>E22</formula>
    </cfRule>
  </conditionalFormatting>
  <conditionalFormatting sqref="J20">
    <cfRule type="cellIs" dxfId="7" priority="9" stopIfTrue="1" operator="lessThan">
      <formula>I20</formula>
    </cfRule>
    <cfRule type="cellIs" dxfId="6" priority="10" stopIfTrue="1" operator="greaterThan">
      <formula>I20</formula>
    </cfRule>
  </conditionalFormatting>
  <conditionalFormatting sqref="G38:G39">
    <cfRule type="cellIs" dxfId="5" priority="3" operator="lessThan">
      <formula>0</formula>
    </cfRule>
    <cfRule type="cellIs" dxfId="4" priority="4" operator="greaterThan">
      <formula>0</formula>
    </cfRule>
  </conditionalFormatting>
  <conditionalFormatting sqref="G39">
    <cfRule type="cellIs" dxfId="3" priority="1" operator="lessThan">
      <formula>0</formula>
    </cfRule>
    <cfRule type="cellIs" dxfId="2" priority="2" operator="greaterThan">
      <formula>0</formula>
    </cfRule>
  </conditionalFormatting>
  <conditionalFormatting sqref="J22:J26">
    <cfRule type="cellIs" dxfId="1" priority="23" stopIfTrue="1" operator="lessThan">
      <formula>I22</formula>
    </cfRule>
    <cfRule type="cellIs" dxfId="0" priority="24" stopIfTrue="1" operator="greaterThan">
      <formula>I22</formula>
    </cfRule>
  </conditionalFormatting>
  <pageMargins left="0.7" right="0.7" top="0.75" bottom="0.75" header="0.3" footer="0.3"/>
  <pageSetup orientation="portrait" r:id="rId1"/>
  <ignoredErrors>
    <ignoredError sqref="F10" unlocked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Getting Started</vt:lpstr>
      <vt:lpstr>1. Data Pull</vt:lpstr>
      <vt:lpstr>2. Summarize</vt:lpstr>
      <vt:lpstr>3. Simulate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Laceky</dc:creator>
  <cp:lastModifiedBy>Robin S</cp:lastModifiedBy>
  <dcterms:created xsi:type="dcterms:W3CDTF">2017-09-09T21:42:38Z</dcterms:created>
  <dcterms:modified xsi:type="dcterms:W3CDTF">2017-10-02T19:52:52Z</dcterms:modified>
</cp:coreProperties>
</file>